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640" windowHeight="9720"/>
  </bookViews>
  <sheets>
    <sheet name="Расчет" sheetId="1" r:id="rId1"/>
  </sheets>
  <definedNames>
    <definedName name="Print_Titles" localSheetId="0">Расчет!$3:$4</definedName>
  </definedNames>
  <calcPr calcId="145621"/>
</workbook>
</file>

<file path=xl/calcChain.xml><?xml version="1.0" encoding="utf-8"?>
<calcChain xmlns="http://schemas.openxmlformats.org/spreadsheetml/2006/main">
  <c r="W15" i="1" l="1"/>
  <c r="K22" i="1" l="1"/>
  <c r="W22" i="1"/>
  <c r="D59" i="1" l="1"/>
  <c r="W57" i="1"/>
  <c r="X57" i="1" s="1"/>
  <c r="U57" i="1"/>
  <c r="V57" i="1" s="1"/>
  <c r="S57" i="1"/>
  <c r="T57" i="1" s="1"/>
  <c r="Q57" i="1"/>
  <c r="R57" i="1" s="1"/>
  <c r="O57" i="1"/>
  <c r="P57" i="1" s="1"/>
  <c r="M57" i="1"/>
  <c r="N57" i="1" s="1"/>
  <c r="K57" i="1"/>
  <c r="L57" i="1" s="1"/>
  <c r="I57" i="1"/>
  <c r="J57" i="1" s="1"/>
  <c r="G57" i="1"/>
  <c r="H57" i="1" s="1"/>
  <c r="E57" i="1"/>
  <c r="F57" i="1" s="1"/>
  <c r="C57" i="1"/>
  <c r="W55" i="1"/>
  <c r="X55" i="1" s="1"/>
  <c r="U55" i="1"/>
  <c r="V55" i="1" s="1"/>
  <c r="S55" i="1"/>
  <c r="T55" i="1" s="1"/>
  <c r="Q55" i="1"/>
  <c r="R55" i="1" s="1"/>
  <c r="O55" i="1"/>
  <c r="P55" i="1" s="1"/>
  <c r="M55" i="1"/>
  <c r="N55" i="1" s="1"/>
  <c r="K55" i="1"/>
  <c r="L55" i="1" s="1"/>
  <c r="I55" i="1"/>
  <c r="J55" i="1" s="1"/>
  <c r="G55" i="1"/>
  <c r="H55" i="1" s="1"/>
  <c r="E55" i="1"/>
  <c r="F55" i="1" s="1"/>
  <c r="C55" i="1"/>
  <c r="W52" i="1"/>
  <c r="X52" i="1" s="1"/>
  <c r="U52" i="1"/>
  <c r="V52" i="1" s="1"/>
  <c r="S52" i="1"/>
  <c r="T52" i="1" s="1"/>
  <c r="Q52" i="1"/>
  <c r="R52" i="1" s="1"/>
  <c r="O52" i="1"/>
  <c r="P52" i="1" s="1"/>
  <c r="M52" i="1"/>
  <c r="N52" i="1" s="1"/>
  <c r="K52" i="1"/>
  <c r="L52" i="1" s="1"/>
  <c r="I52" i="1"/>
  <c r="J52" i="1" s="1"/>
  <c r="G52" i="1"/>
  <c r="H52" i="1" s="1"/>
  <c r="E52" i="1"/>
  <c r="F52" i="1" s="1"/>
  <c r="C52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50" i="1"/>
  <c r="W44" i="1"/>
  <c r="X44" i="1" s="1"/>
  <c r="U44" i="1"/>
  <c r="V44" i="1" s="1"/>
  <c r="S44" i="1"/>
  <c r="T44" i="1" s="1"/>
  <c r="Q44" i="1"/>
  <c r="R44" i="1" s="1"/>
  <c r="O44" i="1"/>
  <c r="P44" i="1" s="1"/>
  <c r="M44" i="1"/>
  <c r="N44" i="1" s="1"/>
  <c r="K44" i="1"/>
  <c r="L44" i="1" s="1"/>
  <c r="I44" i="1"/>
  <c r="J44" i="1" s="1"/>
  <c r="G44" i="1"/>
  <c r="H44" i="1" s="1"/>
  <c r="E44" i="1"/>
  <c r="F44" i="1" s="1"/>
  <c r="C44" i="1"/>
  <c r="W39" i="1"/>
  <c r="X39" i="1" s="1"/>
  <c r="U39" i="1"/>
  <c r="V39" i="1" s="1"/>
  <c r="S39" i="1"/>
  <c r="T39" i="1" s="1"/>
  <c r="Q39" i="1"/>
  <c r="R39" i="1" s="1"/>
  <c r="O39" i="1"/>
  <c r="P39" i="1" s="1"/>
  <c r="M39" i="1"/>
  <c r="N39" i="1" s="1"/>
  <c r="K39" i="1"/>
  <c r="L39" i="1" s="1"/>
  <c r="I39" i="1"/>
  <c r="J39" i="1" s="1"/>
  <c r="G39" i="1"/>
  <c r="H39" i="1" s="1"/>
  <c r="E39" i="1"/>
  <c r="F39" i="1" s="1"/>
  <c r="C39" i="1"/>
  <c r="X37" i="1"/>
  <c r="W37" i="1"/>
  <c r="U37" i="1"/>
  <c r="V37" i="1" s="1"/>
  <c r="T37" i="1"/>
  <c r="S37" i="1"/>
  <c r="R37" i="1"/>
  <c r="Q37" i="1"/>
  <c r="O37" i="1"/>
  <c r="P37" i="1" s="1"/>
  <c r="M37" i="1"/>
  <c r="N37" i="1" s="1"/>
  <c r="K37" i="1"/>
  <c r="L37" i="1" s="1"/>
  <c r="J37" i="1"/>
  <c r="I37" i="1"/>
  <c r="G37" i="1"/>
  <c r="H37" i="1" s="1"/>
  <c r="F37" i="1"/>
  <c r="E37" i="1"/>
  <c r="C37" i="1"/>
  <c r="W34" i="1"/>
  <c r="X34" i="1" s="1"/>
  <c r="U34" i="1"/>
  <c r="V34" i="1" s="1"/>
  <c r="S34" i="1"/>
  <c r="T34" i="1" s="1"/>
  <c r="Q34" i="1"/>
  <c r="R34" i="1" s="1"/>
  <c r="O34" i="1"/>
  <c r="P34" i="1" s="1"/>
  <c r="M34" i="1"/>
  <c r="N34" i="1" s="1"/>
  <c r="K34" i="1"/>
  <c r="L34" i="1" s="1"/>
  <c r="I34" i="1"/>
  <c r="J34" i="1" s="1"/>
  <c r="G34" i="1"/>
  <c r="H34" i="1" s="1"/>
  <c r="E34" i="1"/>
  <c r="F34" i="1" s="1"/>
  <c r="C34" i="1"/>
  <c r="W31" i="1"/>
  <c r="X31" i="1" s="1"/>
  <c r="U31" i="1"/>
  <c r="V31" i="1" s="1"/>
  <c r="S31" i="1"/>
  <c r="T31" i="1" s="1"/>
  <c r="Q31" i="1"/>
  <c r="R31" i="1" s="1"/>
  <c r="O31" i="1"/>
  <c r="P31" i="1" s="1"/>
  <c r="M31" i="1"/>
  <c r="N31" i="1" s="1"/>
  <c r="K31" i="1"/>
  <c r="L31" i="1" s="1"/>
  <c r="I31" i="1"/>
  <c r="J31" i="1" s="1"/>
  <c r="G31" i="1"/>
  <c r="H31" i="1" s="1"/>
  <c r="E31" i="1"/>
  <c r="F31" i="1" s="1"/>
  <c r="C31" i="1"/>
  <c r="W29" i="1"/>
  <c r="X29" i="1" s="1"/>
  <c r="U29" i="1"/>
  <c r="V29" i="1" s="1"/>
  <c r="S29" i="1"/>
  <c r="T29" i="1" s="1"/>
  <c r="Q29" i="1"/>
  <c r="R29" i="1" s="1"/>
  <c r="O29" i="1"/>
  <c r="P29" i="1" s="1"/>
  <c r="M29" i="1"/>
  <c r="N29" i="1" s="1"/>
  <c r="K29" i="1"/>
  <c r="L29" i="1" s="1"/>
  <c r="I29" i="1"/>
  <c r="J29" i="1" s="1"/>
  <c r="G29" i="1"/>
  <c r="H29" i="1" s="1"/>
  <c r="E29" i="1"/>
  <c r="F29" i="1" s="1"/>
  <c r="C29" i="1"/>
  <c r="W26" i="1"/>
  <c r="X26" i="1" s="1"/>
  <c r="U26" i="1"/>
  <c r="V26" i="1" s="1"/>
  <c r="S26" i="1"/>
  <c r="T26" i="1" s="1"/>
  <c r="Q26" i="1"/>
  <c r="R26" i="1" s="1"/>
  <c r="O26" i="1"/>
  <c r="P26" i="1" s="1"/>
  <c r="M26" i="1"/>
  <c r="N26" i="1" s="1"/>
  <c r="K26" i="1"/>
  <c r="L26" i="1" s="1"/>
  <c r="I26" i="1"/>
  <c r="J26" i="1" s="1"/>
  <c r="G26" i="1"/>
  <c r="H26" i="1" s="1"/>
  <c r="E26" i="1"/>
  <c r="F26" i="1" s="1"/>
  <c r="C26" i="1"/>
  <c r="X22" i="1"/>
  <c r="U22" i="1"/>
  <c r="V22" i="1" s="1"/>
  <c r="S22" i="1"/>
  <c r="T22" i="1" s="1"/>
  <c r="Q22" i="1"/>
  <c r="R22" i="1" s="1"/>
  <c r="O22" i="1"/>
  <c r="P22" i="1" s="1"/>
  <c r="M22" i="1"/>
  <c r="N22" i="1" s="1"/>
  <c r="L22" i="1"/>
  <c r="I22" i="1"/>
  <c r="J22" i="1" s="1"/>
  <c r="G22" i="1"/>
  <c r="H22" i="1" s="1"/>
  <c r="E22" i="1"/>
  <c r="F22" i="1" s="1"/>
  <c r="C22" i="1"/>
  <c r="W18" i="1"/>
  <c r="X18" i="1" s="1"/>
  <c r="U18" i="1"/>
  <c r="V18" i="1" s="1"/>
  <c r="S18" i="1"/>
  <c r="T18" i="1" s="1"/>
  <c r="Q18" i="1"/>
  <c r="R18" i="1" s="1"/>
  <c r="O18" i="1"/>
  <c r="P18" i="1" s="1"/>
  <c r="M18" i="1"/>
  <c r="N18" i="1" s="1"/>
  <c r="K18" i="1"/>
  <c r="L18" i="1" s="1"/>
  <c r="I18" i="1"/>
  <c r="J18" i="1" s="1"/>
  <c r="G18" i="1"/>
  <c r="H18" i="1" s="1"/>
  <c r="E18" i="1"/>
  <c r="F18" i="1" s="1"/>
  <c r="C18" i="1"/>
  <c r="X15" i="1"/>
  <c r="U15" i="1"/>
  <c r="V15" i="1" s="1"/>
  <c r="S15" i="1"/>
  <c r="T15" i="1" s="1"/>
  <c r="Q15" i="1"/>
  <c r="R15" i="1" s="1"/>
  <c r="O15" i="1"/>
  <c r="P15" i="1" s="1"/>
  <c r="M15" i="1"/>
  <c r="N15" i="1" s="1"/>
  <c r="K15" i="1"/>
  <c r="L15" i="1" s="1"/>
  <c r="I15" i="1"/>
  <c r="J15" i="1" s="1"/>
  <c r="G15" i="1"/>
  <c r="H15" i="1" s="1"/>
  <c r="E15" i="1"/>
  <c r="F15" i="1" s="1"/>
  <c r="C15" i="1"/>
  <c r="W11" i="1"/>
  <c r="X11" i="1" s="1"/>
  <c r="U11" i="1"/>
  <c r="V11" i="1" s="1"/>
  <c r="S11" i="1"/>
  <c r="T11" i="1" s="1"/>
  <c r="Q11" i="1"/>
  <c r="R11" i="1" s="1"/>
  <c r="O11" i="1"/>
  <c r="P11" i="1" s="1"/>
  <c r="M11" i="1"/>
  <c r="N11" i="1" s="1"/>
  <c r="K11" i="1"/>
  <c r="L11" i="1" s="1"/>
  <c r="I11" i="1"/>
  <c r="J11" i="1" s="1"/>
  <c r="G11" i="1"/>
  <c r="H11" i="1" s="1"/>
  <c r="E11" i="1"/>
  <c r="F11" i="1" s="1"/>
  <c r="C11" i="1"/>
  <c r="W5" i="1"/>
  <c r="X5" i="1" s="1"/>
  <c r="U5" i="1"/>
  <c r="V5" i="1" s="1"/>
  <c r="S5" i="1"/>
  <c r="T5" i="1" s="1"/>
  <c r="Q5" i="1"/>
  <c r="R5" i="1" s="1"/>
  <c r="O5" i="1"/>
  <c r="P5" i="1" s="1"/>
  <c r="M5" i="1"/>
  <c r="N5" i="1" s="1"/>
  <c r="K5" i="1"/>
  <c r="L5" i="1" s="1"/>
  <c r="I5" i="1"/>
  <c r="J5" i="1" s="1"/>
  <c r="G5" i="1"/>
  <c r="H5" i="1" s="1"/>
  <c r="E5" i="1"/>
  <c r="F5" i="1" s="1"/>
  <c r="C5" i="1"/>
  <c r="J59" i="1" l="1"/>
  <c r="J60" i="1" s="1"/>
  <c r="P59" i="1"/>
  <c r="P60" i="1" s="1"/>
  <c r="F59" i="1"/>
  <c r="F60" i="1" s="1"/>
  <c r="L59" i="1"/>
  <c r="L60" i="1" s="1"/>
  <c r="V59" i="1"/>
  <c r="V60" i="1" s="1"/>
  <c r="H59" i="1"/>
  <c r="H60" i="1" s="1"/>
  <c r="R59" i="1"/>
  <c r="R60" i="1" s="1"/>
  <c r="X59" i="1"/>
  <c r="X60" i="1" s="1"/>
  <c r="N59" i="1"/>
  <c r="N60" i="1" s="1"/>
  <c r="T59" i="1"/>
  <c r="T60" i="1" s="1"/>
</calcChain>
</file>

<file path=xl/sharedStrings.xml><?xml version="1.0" encoding="utf-8"?>
<sst xmlns="http://schemas.openxmlformats.org/spreadsheetml/2006/main" count="192" uniqueCount="146">
  <si>
    <t>Показатели</t>
  </si>
  <si>
    <t>Обозначение показателя</t>
  </si>
  <si>
    <t>Максимальная оценка</t>
  </si>
  <si>
    <t>Абадзехское сельское поселение</t>
  </si>
  <si>
    <t>Даховское сельское поселение</t>
  </si>
  <si>
    <t>Каменомосткое сельское поселение</t>
  </si>
  <si>
    <t>Кировское сельское поселение</t>
  </si>
  <si>
    <t xml:space="preserve">Краснооктябрьское сельское поселение   </t>
  </si>
  <si>
    <t>Красноульское сельское поселение</t>
  </si>
  <si>
    <t>Кужорское сельское поселение</t>
  </si>
  <si>
    <t>Побединское сельское поселение</t>
  </si>
  <si>
    <t>Тимирязевское сельское поселение</t>
  </si>
  <si>
    <t>Тульское сельское поселение</t>
  </si>
  <si>
    <t>Значение показателя</t>
  </si>
  <si>
    <t>Оценка</t>
  </si>
  <si>
    <t xml:space="preserve">Соблюдение требований статьи 92.1 Бюджетного кодекса          
Российской Федерации по предельному объему дефицита бюджета поселения   (Р1i)                                          
</t>
  </si>
  <si>
    <t>1.1</t>
  </si>
  <si>
    <t>Размер дефицита бюджета поселения</t>
  </si>
  <si>
    <t>Ai</t>
  </si>
  <si>
    <t>1.2</t>
  </si>
  <si>
    <t>объем поступлений от продажи акций и иных форм участия в капитале, находящихся в собственности поселения, и (или) объем  снижения остатков средств на счетах по учету средств бюджета i-го муниципального образования</t>
  </si>
  <si>
    <t>Bi</t>
  </si>
  <si>
    <t>1.3</t>
  </si>
  <si>
    <t>объем доходов бюджета i-го муниципального образования</t>
  </si>
  <si>
    <t>Ci</t>
  </si>
  <si>
    <t>1.4</t>
  </si>
  <si>
    <t>объем безвозмездных поступлений i-го муниципального образования и (или) поступлений налоговых доходов по  дополнительным нормативам отчислений периода</t>
  </si>
  <si>
    <t>Di</t>
  </si>
  <si>
    <t>1.5</t>
  </si>
  <si>
    <t>разница между полученными и погашенными бюджетными кредитами</t>
  </si>
  <si>
    <t>Ei</t>
  </si>
  <si>
    <t>2</t>
  </si>
  <si>
    <t xml:space="preserve">Соблюдение требований   статьи 107 Бюджетного  кодекса Российской  Федерации по     предельному  объему муниципального долга   (Р2i)         </t>
  </si>
  <si>
    <t>2.1</t>
  </si>
  <si>
    <t xml:space="preserve">фактический объем муниципального долга i-го поселения на конец отчетного периода;                                  </t>
  </si>
  <si>
    <t>2.2</t>
  </si>
  <si>
    <t xml:space="preserve"> уточненный годовой план доходов  бюджета i-го поселения на конец отчетного периода;                                  </t>
  </si>
  <si>
    <t>Бi</t>
  </si>
  <si>
    <t>2.3</t>
  </si>
  <si>
    <t xml:space="preserve">уточненный годовой план безвозмездных поступлений i-го поселения на конец отчетного периода                         </t>
  </si>
  <si>
    <t>3</t>
  </si>
  <si>
    <t>Соблюдение верхнего предела муниципального долга, установленного  решением о бюджете на соответствующий финансовый год (P3i = Ai / Bi)</t>
  </si>
  <si>
    <t>3.1</t>
  </si>
  <si>
    <t xml:space="preserve">фактический объем муниципального долга i-го поселения на конец отчетного года;                                     </t>
  </si>
  <si>
    <t xml:space="preserve">Ai  </t>
  </si>
  <si>
    <t>3.2</t>
  </si>
  <si>
    <t xml:space="preserve">верхний предел муниципального долга i-го поселения, установленный на соответствующий финансовый год            </t>
  </si>
  <si>
    <t xml:space="preserve">Bi  </t>
  </si>
  <si>
    <t>4</t>
  </si>
  <si>
    <t xml:space="preserve">Соблюдение требований  статьи 111 Бюджетного кодекса Российской Федерации  по  предельному  объему расходов  на обслуживание  муниципального  долга (P4i = Ai / (Бi - Bi))           </t>
  </si>
  <si>
    <t>4.1</t>
  </si>
  <si>
    <t xml:space="preserve"> фактический объем расходов на обслуживание муниципального долга i-го  поселения на конец отчетного периода;     </t>
  </si>
  <si>
    <t xml:space="preserve">Ai </t>
  </si>
  <si>
    <t>4.2</t>
  </si>
  <si>
    <t xml:space="preserve"> фактический объем расходов бюджета i-го поселения на конец отчетного периода;</t>
  </si>
  <si>
    <t xml:space="preserve">Бi </t>
  </si>
  <si>
    <t>4.3</t>
  </si>
  <si>
    <t xml:space="preserve"> фактический объем расходов i-го поселения, осуществляемых за счет субвенций, предоставляемых из бюджетов другого уровня, на конец отчетного периода</t>
  </si>
  <si>
    <t xml:space="preserve">Bi </t>
  </si>
  <si>
    <t>5</t>
  </si>
  <si>
    <t>Соблюдение требований статьи 106 Бюджетного кодекса Российской Федерации по  предельному объему муниципальных заимствований   ( P5i = Ai / (Бi + Bi))</t>
  </si>
  <si>
    <t>5.1</t>
  </si>
  <si>
    <t xml:space="preserve">фактический объем заимствований i-го поселения в отчетном периоде;             </t>
  </si>
  <si>
    <t>5.2</t>
  </si>
  <si>
    <t xml:space="preserve"> размер дефицита местного бюджета на  конец отчетного периода i-го поселения;   </t>
  </si>
  <si>
    <t>5.3</t>
  </si>
  <si>
    <t>сумма, направляемая в отчетном периоде на погашение долговых обязательств i-го поселения</t>
  </si>
  <si>
    <t>6</t>
  </si>
  <si>
    <t xml:space="preserve">Соблюдение установлен-ных нормативов формирования  расходов на содержание   органов местного самоуправления поселения (P6i = Ai /Bi)       </t>
  </si>
  <si>
    <t>6.1</t>
  </si>
  <si>
    <t xml:space="preserve">Ai - уточненный план расходов на оплату труда лиц, замещающих муниципальные должности и должности муниципальной службы в  органах местного самоуправления i-го поселения на конец отчетного периода;;              </t>
  </si>
  <si>
    <t>6.2</t>
  </si>
  <si>
    <t xml:space="preserve">Bi - норматив формирования  расходов на оплату труда лиц, замещающих муниципальные должности и должности муниципальной службы в  органах местного самоуправления i-го поселения                 </t>
  </si>
  <si>
    <t>7</t>
  </si>
  <si>
    <t xml:space="preserve">Количество  изменений,  внесенных в  решение о бюджете   (P7i = Ai ) </t>
  </si>
  <si>
    <t>7.1</t>
  </si>
  <si>
    <t>количество изменений, внесенных в отчетном периоде в бюджет i-го поселения в соответствии с решением о бюджете на  соответствующий финансовый год</t>
  </si>
  <si>
    <t>Аi</t>
  </si>
  <si>
    <t>8</t>
  </si>
  <si>
    <t>Удельный вес расходов бюджета, формируемых в рамках программ, в общем объеме  расходов бюджета поселения (P8i = Ai / Бi)</t>
  </si>
  <si>
    <t>8.1</t>
  </si>
  <si>
    <t xml:space="preserve">исполнение бюджета i-го поселения по расходам, формируемым в рамках   муниципальных программ и  ведомственных программ, на конец отчетного периода;                                  </t>
  </si>
  <si>
    <t>8.2</t>
  </si>
  <si>
    <t xml:space="preserve"> исполнение бюджета i-го поселения по расходам на конец отчетного периода (за исключением расходов, осуществляемых за счет субвенций из бюджетов других ровней)</t>
  </si>
  <si>
    <t>9</t>
  </si>
  <si>
    <t xml:space="preserve">Отношение  показателей уточненного плана по налоговым и   неналоговым  доходам поселения к показателям    первоначального  плана   (P9i = Ai / Бi)     </t>
  </si>
  <si>
    <t>9.1</t>
  </si>
  <si>
    <t xml:space="preserve">уточненный план в соответствии с решением о бюджете на конец отчетного  периода по налоговым и неналоговым доходам в i-м поселении;                          </t>
  </si>
  <si>
    <t>9.2</t>
  </si>
  <si>
    <t xml:space="preserve">первоначальный план в соответствии с решением о бюджете на отчетный финансовый год по налоговым и неналоговым доходам в  i-м поселении                             </t>
  </si>
  <si>
    <t>10</t>
  </si>
  <si>
    <t xml:space="preserve">Наличие просроченной   кредиторской задолженности (P10i = Ai)   </t>
  </si>
  <si>
    <t>10.1</t>
  </si>
  <si>
    <t xml:space="preserve">объем, просроченной кредиторской  задолженности в i-м муниципальном  образовании на конец отчетного периода    </t>
  </si>
  <si>
    <t>11</t>
  </si>
  <si>
    <t xml:space="preserve">Динамика  удельного веса  дебиторской задолженности к  объему расходов  бюджета   (P11i = (A1i : B1i) / (A2i : B2i))       </t>
  </si>
  <si>
    <t>11.1</t>
  </si>
  <si>
    <t xml:space="preserve"> объем дебиторской задолженности на конец отчетного года в i-м поселении;  </t>
  </si>
  <si>
    <t xml:space="preserve">A1i </t>
  </si>
  <si>
    <t>11.2</t>
  </si>
  <si>
    <t xml:space="preserve"> фактический объем расходов бюджета за отчетный год в i-м поселении;          </t>
  </si>
  <si>
    <t xml:space="preserve">B1i </t>
  </si>
  <si>
    <t>11.3</t>
  </si>
  <si>
    <t xml:space="preserve"> объем дебиторской задолженности на  конец года, предшествующего отчетному, в i-м поселении;                            </t>
  </si>
  <si>
    <t xml:space="preserve">A2i </t>
  </si>
  <si>
    <t>11.4</t>
  </si>
  <si>
    <t xml:space="preserve"> фактический объем расходов бюджета за год, предшествующий отчетному, в i-м  поселении                                 </t>
  </si>
  <si>
    <t xml:space="preserve">B2i </t>
  </si>
  <si>
    <t>12</t>
  </si>
  <si>
    <t>Размещение в средствах        
массовой информации и     
(или) на  официальном сайте администрации    
муниципального образова-ния решений представи-тельного органа о бюдже-те, годового отчета о его исполнении, ежекварталь-ных сведений о ходе ис-полнения   местного бюд-жета и о численности му-ниципальных служащих органов местного само-управления с указанием  фактических  затрат на их денежное содержание (P12i = Пi + Бi + Oi +Ci + Чi)</t>
  </si>
  <si>
    <t>12.1</t>
  </si>
  <si>
    <r>
      <t xml:space="preserve"> размещение в средствах массовой информации и (или) на официальном сайте  администрации поселения проекта местного  бюджета;    (размещено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 xml:space="preserve">; не размещено 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                 </t>
    </r>
  </si>
  <si>
    <t xml:space="preserve">Пi </t>
  </si>
  <si>
    <t>12.2</t>
  </si>
  <si>
    <r>
      <t xml:space="preserve"> размещение в средствах массовой информации и (или) на оф. сайте администрации муниципального образования  решений об утверждении местного бюджета;   (размещено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 xml:space="preserve">; не размещено 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              </t>
    </r>
  </si>
  <si>
    <t>12.3</t>
  </si>
  <si>
    <r>
      <t xml:space="preserve"> размещение в средствах массовой  информации и (или) на официальном сайте администрации муниципального образования  годового, отчета об исполнении местного бюджета; (размещено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>; не размещено -</t>
    </r>
    <r>
      <rPr>
        <b/>
        <sz val="10"/>
        <color indexed="2"/>
        <rFont val="Times New Roman"/>
      </rPr>
      <t xml:space="preserve"> 0</t>
    </r>
    <r>
      <rPr>
        <sz val="10"/>
        <color theme="1"/>
        <rFont val="Times New Roman"/>
      </rPr>
      <t xml:space="preserve">)                                    </t>
    </r>
  </si>
  <si>
    <t>Oi</t>
  </si>
  <si>
    <t>12.4</t>
  </si>
  <si>
    <r>
      <t xml:space="preserve"> размещение в средствах массовой  информации и (или) на официальном сайте администрации  ежеквартальных сведений о ходе исполнения местного бюджета;   (размещено -</t>
    </r>
    <r>
      <rPr>
        <b/>
        <sz val="10"/>
        <color indexed="2"/>
        <rFont val="Times New Roman"/>
      </rPr>
      <t>1</t>
    </r>
    <r>
      <rPr>
        <b/>
        <sz val="10"/>
        <color theme="1"/>
        <rFont val="Times New Roman"/>
      </rPr>
      <t>;</t>
    </r>
    <r>
      <rPr>
        <sz val="10"/>
        <color theme="1"/>
        <rFont val="Times New Roman"/>
      </rPr>
      <t xml:space="preserve"> не размещено - </t>
    </r>
    <r>
      <rPr>
        <b/>
        <sz val="10"/>
        <color indexed="2"/>
        <rFont val="Times New Roman"/>
      </rPr>
      <t>0</t>
    </r>
    <r>
      <rPr>
        <sz val="10"/>
        <color indexed="2"/>
        <rFont val="Times New Roman"/>
      </rPr>
      <t>)</t>
    </r>
    <r>
      <rPr>
        <sz val="10"/>
        <color theme="1"/>
        <rFont val="Times New Roman"/>
      </rPr>
      <t xml:space="preserve">                         </t>
    </r>
  </si>
  <si>
    <t>12.5</t>
  </si>
  <si>
    <r>
      <t xml:space="preserve"> размещение в средствах массовой информации и (или) на официальном сайте администрации поселения ежеквартальных  сведений о численности муниципальных   служащих органов местного самоуправления  с  указанием фактических затрат на их  денежное содержание   (размещено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>; не размещено -</t>
    </r>
    <r>
      <rPr>
        <sz val="10"/>
        <color indexed="2"/>
        <rFont val="Times New Roman"/>
      </rPr>
      <t xml:space="preserve">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             </t>
    </r>
  </si>
  <si>
    <t>Чi</t>
  </si>
  <si>
    <t>13</t>
  </si>
  <si>
    <t xml:space="preserve">Наличие фактов  использования средств не по целевому назначению     ( P13i = Ai) </t>
  </si>
  <si>
    <t>13.1</t>
  </si>
  <si>
    <r>
      <t xml:space="preserve"> наличие фактов использования средств не по целевому назначению (при наличии</t>
    </r>
    <r>
      <rPr>
        <sz val="10"/>
        <rFont val="Times New Roman"/>
      </rPr>
      <t xml:space="preserve"> </t>
    </r>
    <r>
      <rPr>
        <b/>
        <sz val="10"/>
        <rFont val="Times New Roman"/>
      </rPr>
      <t>-</t>
    </r>
    <r>
      <rPr>
        <b/>
        <sz val="10"/>
        <color indexed="2"/>
        <rFont val="Times New Roman"/>
      </rPr>
      <t>Да</t>
    </r>
    <r>
      <rPr>
        <sz val="10"/>
        <color theme="1"/>
        <rFont val="Times New Roman"/>
      </rPr>
      <t xml:space="preserve">, отсутствии - </t>
    </r>
    <r>
      <rPr>
        <b/>
        <sz val="10"/>
        <color indexed="2"/>
        <rFont val="Times New Roman"/>
      </rPr>
      <t>нет</t>
    </r>
    <r>
      <rPr>
        <sz val="10"/>
        <color theme="1"/>
        <rFont val="Times New Roman"/>
      </rPr>
      <t xml:space="preserve">)  </t>
    </r>
  </si>
  <si>
    <t>14</t>
  </si>
  <si>
    <t>Проведение публичных    слушаний по проекту бюджета  муниципального образования и      проекту годового отчета об исполнении  бюджета муниципального образования (P14i = Пi + Бi)</t>
  </si>
  <si>
    <t xml:space="preserve"> </t>
  </si>
  <si>
    <t>14.1</t>
  </si>
  <si>
    <r>
      <t xml:space="preserve"> проведение публичных слушаний по проекту бюджета муниципального образования;      (проведено - 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 xml:space="preserve">; не проведено 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           </t>
    </r>
  </si>
  <si>
    <t>14.2</t>
  </si>
  <si>
    <r>
      <t xml:space="preserve"> проведение публичных слушаний по проекту годового отчета об исполнении  бюджета муниципального образования(прведено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 xml:space="preserve">; не проведено-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</t>
    </r>
  </si>
  <si>
    <t>15</t>
  </si>
  <si>
    <t>Муниципальный  правовой акт, устанавливающий порядок разработки, утверждения и   реализации  муниципальных и ведомственных целевых программ</t>
  </si>
  <si>
    <t>15.1</t>
  </si>
  <si>
    <r>
      <t xml:space="preserve"> наличие муниципального правового акта, устанавливающего порядок разработки, утверждения и реализации ведомственных целевых программ  (при на личии -</t>
    </r>
    <r>
      <rPr>
        <b/>
        <sz val="10"/>
        <color indexed="2"/>
        <rFont val="Times New Roman"/>
      </rPr>
      <t>1</t>
    </r>
    <r>
      <rPr>
        <sz val="10"/>
        <color theme="1"/>
        <rFont val="Times New Roman"/>
      </rPr>
      <t xml:space="preserve">; отсутствии 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           </t>
    </r>
  </si>
  <si>
    <t>16</t>
  </si>
  <si>
    <t xml:space="preserve">Муниципальный правовой акт, устанавливаю-щий  порядок проведения и критерии оценки  
эффективности  реализации муниципальных программ 
</t>
  </si>
  <si>
    <t>16.1</t>
  </si>
  <si>
    <r>
      <t>наличие муниципального правового акта, устанавливающего порядок проведения и критерии оценки эффективности реализации  муниципальных программ   (при на личии</t>
    </r>
    <r>
      <rPr>
        <b/>
        <sz val="10"/>
        <color indexed="2"/>
        <rFont val="Times New Roman"/>
      </rPr>
      <t xml:space="preserve"> -1</t>
    </r>
    <r>
      <rPr>
        <sz val="10"/>
        <rFont val="Times New Roman"/>
      </rPr>
      <t xml:space="preserve">; </t>
    </r>
    <r>
      <rPr>
        <sz val="10"/>
        <color theme="1"/>
        <rFont val="Times New Roman"/>
      </rPr>
      <t xml:space="preserve">отсутствии - </t>
    </r>
    <r>
      <rPr>
        <b/>
        <sz val="10"/>
        <color indexed="2"/>
        <rFont val="Times New Roman"/>
      </rPr>
      <t>0</t>
    </r>
    <r>
      <rPr>
        <sz val="10"/>
        <color theme="1"/>
        <rFont val="Times New Roman"/>
      </rPr>
      <t xml:space="preserve">)             </t>
    </r>
  </si>
  <si>
    <t>Итоговая оценка качества</t>
  </si>
  <si>
    <t>Степень качества</t>
  </si>
  <si>
    <t>Расчет оценки качества управления бюджетным процессом сельскими поселениями МО "Майкопский район" за 2024  год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</si>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</sst>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_ ;\-#,##0.0\ "/>
    <numFmt numFmtId="165" formatCode="_-* #,##0.0\ _₽_-;\-* #,##0.0\ _₽_-;_-* &quot;-&quot;??\ _₽_-;_-@_-"/>
    <numFmt numFmtId="166" formatCode="0.0"/>
    <numFmt numFmtId="167" formatCode="#,##0.0"/>
    <numFmt numFmtId="168" formatCode="#,##0_ ;\-#,##0\ "/>
  </numFmts>
  <fonts count="13" x14ac:knownFonts="1">
    <font>
      <sz val="11"/>
      <color theme="1"/>
      <name val="Calibri"/>
      <scheme val="minor"/>
    </font>
    <font>
      <sz val="10"/>
      <color theme="1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b/>
      <sz val="10"/>
      <color theme="0"/>
      <name val="Times New Roman"/>
    </font>
    <font>
      <b/>
      <sz val="10"/>
      <color indexed="2"/>
      <name val="Times New Roman"/>
    </font>
    <font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sz val="11"/>
      <color theme="1"/>
      <name val="Calibri"/>
      <scheme val="minor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/>
  </cellStyleXfs>
  <cellXfs count="9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3" fillId="0" borderId="0" xfId="0" applyFont="1"/>
    <xf numFmtId="49" fontId="3" fillId="0" borderId="0" xfId="0" applyNumberFormat="1" applyFont="1"/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/>
    <xf numFmtId="49" fontId="5" fillId="0" borderId="0" xfId="0" applyNumberFormat="1" applyFont="1"/>
    <xf numFmtId="0" fontId="5" fillId="0" borderId="1" xfId="0" applyFont="1" applyBorder="1" applyAlignment="1">
      <alignment wrapText="1"/>
    </xf>
    <xf numFmtId="0" fontId="6" fillId="0" borderId="1" xfId="0" applyFont="1" applyBorder="1"/>
    <xf numFmtId="1" fontId="7" fillId="0" borderId="1" xfId="0" applyNumberFormat="1" applyFont="1" applyBorder="1"/>
    <xf numFmtId="0" fontId="5" fillId="3" borderId="1" xfId="0" applyFont="1" applyFill="1" applyBorder="1"/>
    <xf numFmtId="0" fontId="5" fillId="4" borderId="1" xfId="0" applyFont="1" applyFill="1" applyBorder="1"/>
    <xf numFmtId="0" fontId="9" fillId="0" borderId="1" xfId="0" applyFont="1" applyBorder="1" applyAlignment="1">
      <alignment wrapText="1"/>
    </xf>
    <xf numFmtId="0" fontId="1" fillId="0" borderId="1" xfId="0" applyFont="1" applyBorder="1"/>
    <xf numFmtId="1" fontId="8" fillId="0" borderId="1" xfId="0" applyNumberFormat="1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0" borderId="1" xfId="0" applyNumberFormat="1" applyFont="1" applyBorder="1"/>
    <xf numFmtId="49" fontId="1" fillId="2" borderId="0" xfId="0" applyNumberFormat="1" applyFont="1" applyFill="1"/>
    <xf numFmtId="0" fontId="1" fillId="2" borderId="1" xfId="0" applyFont="1" applyFill="1" applyBorder="1" applyAlignment="1">
      <alignment wrapText="1"/>
    </xf>
    <xf numFmtId="1" fontId="8" fillId="2" borderId="1" xfId="0" applyNumberFormat="1" applyFont="1" applyFill="1" applyBorder="1"/>
    <xf numFmtId="164" fontId="1" fillId="2" borderId="1" xfId="1" applyNumberFormat="1" applyFont="1" applyFill="1" applyBorder="1"/>
    <xf numFmtId="165" fontId="1" fillId="2" borderId="1" xfId="1" applyNumberFormat="1" applyFont="1" applyFill="1" applyBorder="1"/>
    <xf numFmtId="164" fontId="1" fillId="2" borderId="1" xfId="1" applyNumberFormat="1" applyFont="1" applyFill="1" applyBorder="1" applyAlignment="1">
      <alignment horizontal="right"/>
    </xf>
    <xf numFmtId="2" fontId="1" fillId="2" borderId="1" xfId="1" applyNumberFormat="1" applyFont="1" applyFill="1" applyBorder="1"/>
    <xf numFmtId="0" fontId="1" fillId="0" borderId="1" xfId="0" applyFont="1" applyBorder="1" applyAlignment="1">
      <alignment wrapText="1"/>
    </xf>
    <xf numFmtId="166" fontId="1" fillId="2" borderId="1" xfId="0" applyNumberFormat="1" applyFont="1" applyFill="1" applyBorder="1"/>
    <xf numFmtId="166" fontId="1" fillId="0" borderId="1" xfId="0" applyNumberFormat="1" applyFont="1" applyBorder="1"/>
    <xf numFmtId="0" fontId="9" fillId="2" borderId="1" xfId="0" applyFont="1" applyFill="1" applyBorder="1"/>
    <xf numFmtId="0" fontId="9" fillId="0" borderId="1" xfId="0" applyFont="1" applyBorder="1"/>
    <xf numFmtId="0" fontId="8" fillId="0" borderId="1" xfId="0" applyFont="1" applyBorder="1"/>
    <xf numFmtId="0" fontId="7" fillId="4" borderId="1" xfId="0" applyFont="1" applyFill="1" applyBorder="1"/>
    <xf numFmtId="0" fontId="9" fillId="2" borderId="1" xfId="0" applyFont="1" applyFill="1" applyBorder="1" applyAlignment="1">
      <alignment wrapText="1"/>
    </xf>
    <xf numFmtId="1" fontId="5" fillId="3" borderId="1" xfId="0" applyNumberFormat="1" applyFont="1" applyFill="1" applyBorder="1"/>
    <xf numFmtId="2" fontId="5" fillId="3" borderId="1" xfId="0" applyNumberFormat="1" applyFont="1" applyFill="1" applyBorder="1"/>
    <xf numFmtId="1" fontId="5" fillId="4" borderId="1" xfId="0" applyNumberFormat="1" applyFont="1" applyFill="1" applyBorder="1"/>
    <xf numFmtId="0" fontId="5" fillId="3" borderId="0" xfId="0" applyFont="1" applyFill="1"/>
    <xf numFmtId="49" fontId="5" fillId="2" borderId="0" xfId="0" applyNumberFormat="1" applyFont="1" applyFill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1" fontId="7" fillId="2" borderId="1" xfId="0" applyNumberFormat="1" applyFont="1" applyFill="1" applyBorder="1"/>
    <xf numFmtId="3" fontId="5" fillId="3" borderId="1" xfId="0" applyNumberFormat="1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4" fontId="5" fillId="3" borderId="1" xfId="0" applyNumberFormat="1" applyFont="1" applyFill="1" applyBorder="1"/>
    <xf numFmtId="167" fontId="5" fillId="3" borderId="1" xfId="0" applyNumberFormat="1" applyFont="1" applyFill="1" applyBorder="1"/>
    <xf numFmtId="167" fontId="1" fillId="2" borderId="1" xfId="0" applyNumberFormat="1" applyFont="1" applyFill="1" applyBorder="1"/>
    <xf numFmtId="168" fontId="7" fillId="4" borderId="1" xfId="0" applyNumberFormat="1" applyFont="1" applyFill="1" applyBorder="1"/>
    <xf numFmtId="168" fontId="10" fillId="4" borderId="1" xfId="0" applyNumberFormat="1" applyFont="1" applyFill="1" applyBorder="1"/>
    <xf numFmtId="4" fontId="1" fillId="2" borderId="1" xfId="0" applyNumberFormat="1" applyFont="1" applyFill="1" applyBorder="1"/>
    <xf numFmtId="4" fontId="1" fillId="0" borderId="1" xfId="0" applyNumberFormat="1" applyFont="1" applyBorder="1"/>
    <xf numFmtId="167" fontId="1" fillId="0" borderId="1" xfId="0" applyNumberFormat="1" applyFont="1" applyBorder="1"/>
    <xf numFmtId="0" fontId="8" fillId="2" borderId="1" xfId="0" applyFont="1" applyFill="1" applyBorder="1"/>
    <xf numFmtId="1" fontId="1" fillId="2" borderId="1" xfId="0" applyNumberFormat="1" applyFont="1" applyFill="1" applyBorder="1"/>
    <xf numFmtId="1" fontId="9" fillId="2" borderId="1" xfId="0" applyNumberFormat="1" applyFont="1" applyFill="1" applyBorder="1"/>
    <xf numFmtId="166" fontId="7" fillId="0" borderId="1" xfId="0" applyNumberFormat="1" applyFont="1" applyBorder="1"/>
    <xf numFmtId="0" fontId="5" fillId="2" borderId="0" xfId="0" applyFont="1" applyFill="1"/>
    <xf numFmtId="166" fontId="7" fillId="2" borderId="1" xfId="0" applyNumberFormat="1" applyFont="1" applyFill="1" applyBorder="1"/>
    <xf numFmtId="0" fontId="10" fillId="0" borderId="0" xfId="0" applyFont="1"/>
    <xf numFmtId="49" fontId="10" fillId="0" borderId="0" xfId="0" applyNumberFormat="1" applyFont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/>
    <xf numFmtId="1" fontId="7" fillId="5" borderId="1" xfId="0" applyNumberFormat="1" applyFont="1" applyFill="1" applyBorder="1"/>
    <xf numFmtId="168" fontId="10" fillId="5" borderId="1" xfId="0" applyNumberFormat="1" applyFont="1" applyFill="1" applyBorder="1"/>
    <xf numFmtId="0" fontId="5" fillId="6" borderId="1" xfId="0" applyFont="1" applyFill="1" applyBorder="1" applyAlignment="1">
      <alignment wrapText="1"/>
    </xf>
    <xf numFmtId="0" fontId="7" fillId="6" borderId="1" xfId="0" applyFont="1" applyFill="1" applyBorder="1"/>
    <xf numFmtId="1" fontId="7" fillId="6" borderId="1" xfId="0" applyNumberFormat="1" applyFont="1" applyFill="1" applyBorder="1"/>
    <xf numFmtId="167" fontId="1" fillId="2" borderId="0" xfId="0" applyNumberFormat="1" applyFont="1" applyFill="1"/>
    <xf numFmtId="49" fontId="1" fillId="7" borderId="0" xfId="0" applyNumberFormat="1" applyFont="1" applyFill="1"/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1" fontId="8" fillId="7" borderId="1" xfId="0" applyNumberFormat="1" applyFont="1" applyFill="1" applyBorder="1"/>
    <xf numFmtId="0" fontId="5" fillId="7" borderId="1" xfId="0" applyFont="1" applyFill="1" applyBorder="1"/>
    <xf numFmtId="0" fontId="1" fillId="7" borderId="0" xfId="0" applyFont="1" applyFill="1"/>
    <xf numFmtId="167" fontId="1" fillId="7" borderId="1" xfId="0" applyNumberFormat="1" applyFont="1" applyFill="1" applyBorder="1"/>
    <xf numFmtId="49" fontId="1" fillId="0" borderId="0" xfId="0" applyNumberFormat="1" applyFont="1" applyFill="1"/>
    <xf numFmtId="0" fontId="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2" fillId="2" borderId="1" xfId="0" applyFont="1" applyFill="1" applyBorder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zoomScale="110" zoomScaleNormal="110" workbookViewId="0">
      <pane xSplit="3" ySplit="4" topLeftCell="D5" activePane="bottomRight" state="frozen"/>
      <selection activeCell="J9" sqref="J9"/>
      <selection pane="topRight"/>
      <selection pane="bottomLeft"/>
      <selection pane="bottomRight" activeCell="B27" sqref="B27"/>
    </sheetView>
  </sheetViews>
  <sheetFormatPr defaultColWidth="8.88671875" defaultRowHeight="13.2" x14ac:dyDescent="0.25"/>
  <cols>
    <col min="1" max="1" width="4.88671875" style="2" customWidth="1"/>
    <col min="2" max="2" width="48.88671875" style="3" customWidth="1"/>
    <col min="3" max="3" width="4.6640625" style="1" customWidth="1"/>
    <col min="4" max="4" width="7.44140625" style="1" customWidth="1"/>
    <col min="5" max="5" width="10" style="4" customWidth="1"/>
    <col min="6" max="6" width="8.88671875" style="1"/>
    <col min="7" max="7" width="9.109375" style="4" bestFit="1" customWidth="1"/>
    <col min="8" max="8" width="8.88671875" style="1"/>
    <col min="9" max="9" width="9.6640625" style="4" customWidth="1"/>
    <col min="10" max="10" width="8.88671875" style="1"/>
    <col min="11" max="11" width="10.6640625" style="1" bestFit="1" customWidth="1"/>
    <col min="12" max="12" width="8.88671875" style="1"/>
    <col min="13" max="13" width="10.44140625" style="1" customWidth="1"/>
    <col min="14" max="14" width="9.33203125" style="1" customWidth="1"/>
    <col min="15" max="15" width="8.88671875" style="4"/>
    <col min="16" max="18" width="8.88671875" style="1"/>
    <col min="19" max="19" width="10.88671875" style="1" customWidth="1"/>
    <col min="20" max="20" width="8.88671875" style="1"/>
    <col min="21" max="21" width="10.6640625" style="1" customWidth="1"/>
    <col min="22" max="22" width="8.88671875" style="1"/>
    <col min="23" max="23" width="10.109375" style="4" customWidth="1"/>
    <col min="24" max="16384" width="8.88671875" style="1"/>
  </cols>
  <sheetData>
    <row r="1" spans="1:24" ht="15.6" x14ac:dyDescent="0.3">
      <c r="B1" s="84" t="s">
        <v>144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3" spans="1:24" ht="30" customHeight="1" x14ac:dyDescent="0.3">
      <c r="B3" s="85" t="s">
        <v>0</v>
      </c>
      <c r="C3" s="86" t="s">
        <v>1</v>
      </c>
      <c r="D3" s="87" t="s">
        <v>2</v>
      </c>
      <c r="E3" s="89" t="s">
        <v>3</v>
      </c>
      <c r="F3" s="89"/>
      <c r="G3" s="89" t="s">
        <v>4</v>
      </c>
      <c r="H3" s="89"/>
      <c r="I3" s="89" t="s">
        <v>5</v>
      </c>
      <c r="J3" s="89"/>
      <c r="K3" s="89" t="s">
        <v>6</v>
      </c>
      <c r="L3" s="89"/>
      <c r="M3" s="89" t="s">
        <v>7</v>
      </c>
      <c r="N3" s="89"/>
      <c r="O3" s="89" t="s">
        <v>8</v>
      </c>
      <c r="P3" s="89"/>
      <c r="Q3" s="89" t="s">
        <v>9</v>
      </c>
      <c r="R3" s="89"/>
      <c r="S3" s="89" t="s">
        <v>10</v>
      </c>
      <c r="T3" s="89"/>
      <c r="U3" s="90" t="s">
        <v>11</v>
      </c>
      <c r="V3" s="90"/>
      <c r="W3" s="89" t="s">
        <v>12</v>
      </c>
      <c r="X3" s="89"/>
    </row>
    <row r="4" spans="1:24" s="5" customFormat="1" ht="24" x14ac:dyDescent="0.25">
      <c r="A4" s="6"/>
      <c r="B4" s="85"/>
      <c r="C4" s="86"/>
      <c r="D4" s="88"/>
      <c r="E4" s="7" t="s">
        <v>13</v>
      </c>
      <c r="F4" s="8" t="s">
        <v>14</v>
      </c>
      <c r="G4" s="7" t="s">
        <v>13</v>
      </c>
      <c r="H4" s="8" t="s">
        <v>14</v>
      </c>
      <c r="I4" s="7" t="s">
        <v>13</v>
      </c>
      <c r="J4" s="8" t="s">
        <v>14</v>
      </c>
      <c r="K4" s="9" t="s">
        <v>13</v>
      </c>
      <c r="L4" s="8" t="s">
        <v>14</v>
      </c>
      <c r="M4" s="9" t="s">
        <v>13</v>
      </c>
      <c r="N4" s="8" t="s">
        <v>14</v>
      </c>
      <c r="O4" s="7" t="s">
        <v>13</v>
      </c>
      <c r="P4" s="8" t="s">
        <v>14</v>
      </c>
      <c r="Q4" s="9" t="s">
        <v>13</v>
      </c>
      <c r="R4" s="8" t="s">
        <v>14</v>
      </c>
      <c r="S4" s="9" t="s">
        <v>13</v>
      </c>
      <c r="T4" s="8" t="s">
        <v>14</v>
      </c>
      <c r="U4" s="9" t="s">
        <v>13</v>
      </c>
      <c r="V4" s="8" t="s">
        <v>14</v>
      </c>
      <c r="W4" s="7" t="s">
        <v>13</v>
      </c>
      <c r="X4" s="8" t="s">
        <v>14</v>
      </c>
    </row>
    <row r="5" spans="1:24" s="10" customFormat="1" ht="37.950000000000003" customHeight="1" x14ac:dyDescent="0.25">
      <c r="A5" s="11">
        <v>1</v>
      </c>
      <c r="B5" s="12" t="s">
        <v>15</v>
      </c>
      <c r="C5" s="13" t="e">
        <f>(C6-C7-C10)/(C8-C9)</f>
        <v>#VALUE!</v>
      </c>
      <c r="D5" s="14">
        <v>1</v>
      </c>
      <c r="E5" s="15">
        <f>(E6-E7-E10)/(E8-E9)</f>
        <v>-1.5046259951782973E-2</v>
      </c>
      <c r="F5" s="16">
        <f>IF(E5&lt;=0.1,1,0)</f>
        <v>1</v>
      </c>
      <c r="G5" s="15">
        <f>(G6-G7-G10)/(G8-G9)</f>
        <v>-0.70648853434540071</v>
      </c>
      <c r="H5" s="16">
        <f>IF(G5&lt;=0.1,1,0)</f>
        <v>1</v>
      </c>
      <c r="I5" s="15">
        <f>(I6-I7-I10)/(I8-I9)</f>
        <v>0</v>
      </c>
      <c r="J5" s="16">
        <f>IF(I5&lt;=0.1,1,0)</f>
        <v>1</v>
      </c>
      <c r="K5" s="16">
        <f>(K6-K7-K10)/(K8-K9)</f>
        <v>0.12356523273683619</v>
      </c>
      <c r="L5" s="16">
        <f>IF(K5&lt;=0.1,1,0)</f>
        <v>0</v>
      </c>
      <c r="M5" s="16">
        <f>(M6-M7-M10)/(M8-M9)</f>
        <v>7.527515916932126E-2</v>
      </c>
      <c r="N5" s="16">
        <f>IF(M5&lt;=0.1,1,0)</f>
        <v>1</v>
      </c>
      <c r="O5" s="15">
        <f>(O6-O7-O10)/(O8-O9)</f>
        <v>1.918985778977579</v>
      </c>
      <c r="P5" s="16">
        <f>IF(O5&lt;=0.1,1,0)</f>
        <v>0</v>
      </c>
      <c r="Q5" s="16">
        <f>(Q6-Q7-Q10)/(Q8-Q9)</f>
        <v>-0.11845131655044508</v>
      </c>
      <c r="R5" s="16">
        <f>IF(Q5&lt;=0.1,1,0)</f>
        <v>1</v>
      </c>
      <c r="S5" s="16">
        <f>(S6-S7-S10)/(S8-S9)</f>
        <v>-9.2725498608631027E-3</v>
      </c>
      <c r="T5" s="16">
        <f>IF(S5&lt;=0.1,1,0)</f>
        <v>1</v>
      </c>
      <c r="U5" s="16">
        <f>(U6-U7-U10)/(U8-U9)</f>
        <v>-2.410403287581479E-2</v>
      </c>
      <c r="V5" s="16">
        <f>IF(U5&lt;=0.1,1,0)</f>
        <v>1</v>
      </c>
      <c r="W5" s="15">
        <f>(W6-W7-W10)/(W8-W9)</f>
        <v>-0.24319430546810414</v>
      </c>
      <c r="X5" s="16">
        <f>IF(W5&lt;=0.1,1,0)</f>
        <v>1</v>
      </c>
    </row>
    <row r="6" spans="1:24" s="78" customFormat="1" x14ac:dyDescent="0.25">
      <c r="A6" s="73" t="s">
        <v>16</v>
      </c>
      <c r="B6" s="74" t="s">
        <v>17</v>
      </c>
      <c r="C6" s="75" t="s">
        <v>18</v>
      </c>
      <c r="D6" s="76"/>
      <c r="E6" s="75">
        <v>0</v>
      </c>
      <c r="F6" s="77"/>
      <c r="G6" s="75">
        <v>0</v>
      </c>
      <c r="H6" s="77"/>
      <c r="I6" s="75">
        <v>0</v>
      </c>
      <c r="J6" s="77"/>
      <c r="K6" s="75">
        <v>2552.15</v>
      </c>
      <c r="L6" s="77"/>
      <c r="M6" s="75">
        <v>2673.8</v>
      </c>
      <c r="N6" s="77"/>
      <c r="O6" s="75">
        <v>16662.400000000001</v>
      </c>
      <c r="P6" s="77"/>
      <c r="Q6" s="75">
        <v>993.3</v>
      </c>
      <c r="R6" s="77"/>
      <c r="S6" s="75">
        <v>0</v>
      </c>
      <c r="T6" s="77"/>
      <c r="U6" s="75">
        <v>0</v>
      </c>
      <c r="V6" s="77"/>
      <c r="W6" s="75">
        <v>0</v>
      </c>
      <c r="X6" s="77"/>
    </row>
    <row r="7" spans="1:24" ht="52.2" customHeight="1" x14ac:dyDescent="0.25">
      <c r="A7" s="2" t="s">
        <v>19</v>
      </c>
      <c r="B7" s="17" t="s">
        <v>20</v>
      </c>
      <c r="C7" s="18" t="s">
        <v>21</v>
      </c>
      <c r="D7" s="19"/>
      <c r="E7" s="20">
        <v>0</v>
      </c>
      <c r="F7" s="18"/>
      <c r="G7" s="20">
        <v>26306.799999999999</v>
      </c>
      <c r="H7" s="18"/>
      <c r="I7" s="20">
        <v>0</v>
      </c>
      <c r="J7" s="18"/>
      <c r="K7" s="18">
        <v>535.6</v>
      </c>
      <c r="L7" s="18"/>
      <c r="M7" s="18">
        <v>0</v>
      </c>
      <c r="N7" s="18"/>
      <c r="O7" s="20">
        <v>0</v>
      </c>
      <c r="P7" s="18"/>
      <c r="Q7" s="18">
        <v>2418.8000000000002</v>
      </c>
      <c r="R7" s="18"/>
      <c r="S7" s="18">
        <v>0</v>
      </c>
      <c r="T7" s="18"/>
      <c r="U7" s="18">
        <v>0</v>
      </c>
      <c r="V7" s="18"/>
      <c r="W7" s="20">
        <v>13425.6</v>
      </c>
      <c r="X7" s="18"/>
    </row>
    <row r="8" spans="1:24" x14ac:dyDescent="0.25">
      <c r="A8" s="80" t="s">
        <v>22</v>
      </c>
      <c r="B8" s="82" t="s">
        <v>23</v>
      </c>
      <c r="C8" s="18" t="s">
        <v>24</v>
      </c>
      <c r="D8" s="19"/>
      <c r="E8" s="21">
        <v>32283.95</v>
      </c>
      <c r="F8" s="22"/>
      <c r="G8" s="22">
        <v>42116.12</v>
      </c>
      <c r="H8" s="22"/>
      <c r="I8" s="21">
        <v>40387.269999999997</v>
      </c>
      <c r="J8" s="22"/>
      <c r="K8" s="22">
        <v>27487.21</v>
      </c>
      <c r="L8" s="22"/>
      <c r="M8" s="22">
        <v>40575.79</v>
      </c>
      <c r="N8" s="22"/>
      <c r="O8" s="21">
        <v>7981.19</v>
      </c>
      <c r="P8" s="22"/>
      <c r="Q8" s="22">
        <v>17337.669999999998</v>
      </c>
      <c r="R8" s="22"/>
      <c r="S8" s="22">
        <v>26733.79</v>
      </c>
      <c r="T8" s="22"/>
      <c r="U8" s="22">
        <v>21353.09</v>
      </c>
      <c r="V8" s="22"/>
      <c r="W8" s="21">
        <v>59938.35</v>
      </c>
      <c r="X8" s="18"/>
    </row>
    <row r="9" spans="1:24" ht="40.950000000000003" customHeight="1" x14ac:dyDescent="0.25">
      <c r="A9" s="80" t="s">
        <v>25</v>
      </c>
      <c r="B9" s="82" t="s">
        <v>26</v>
      </c>
      <c r="C9" s="18" t="s">
        <v>27</v>
      </c>
      <c r="D9" s="19"/>
      <c r="E9" s="20">
        <v>9673.68</v>
      </c>
      <c r="F9" s="18"/>
      <c r="G9" s="18">
        <v>4880.13</v>
      </c>
      <c r="H9" s="18"/>
      <c r="I9" s="20">
        <v>7862.16</v>
      </c>
      <c r="J9" s="18"/>
      <c r="K9" s="18">
        <v>11167.49</v>
      </c>
      <c r="L9" s="18"/>
      <c r="M9" s="18">
        <v>5055.4399999999996</v>
      </c>
      <c r="N9" s="18"/>
      <c r="O9" s="20">
        <v>-701.73</v>
      </c>
      <c r="P9" s="18"/>
      <c r="Q9" s="18">
        <v>5303.19</v>
      </c>
      <c r="R9" s="18"/>
      <c r="S9" s="18">
        <v>5150.7299999999996</v>
      </c>
      <c r="T9" s="18"/>
      <c r="U9" s="18">
        <v>13050.33</v>
      </c>
      <c r="V9" s="18"/>
      <c r="W9" s="20">
        <v>4733.1099999999997</v>
      </c>
      <c r="X9" s="18"/>
    </row>
    <row r="10" spans="1:24" s="4" customFormat="1" ht="28.95" customHeight="1" x14ac:dyDescent="0.25">
      <c r="A10" s="23" t="s">
        <v>28</v>
      </c>
      <c r="B10" s="24" t="s">
        <v>29</v>
      </c>
      <c r="C10" s="20" t="s">
        <v>30</v>
      </c>
      <c r="D10" s="25"/>
      <c r="E10" s="26">
        <v>340.2</v>
      </c>
      <c r="F10" s="27"/>
      <c r="G10" s="26">
        <v>0</v>
      </c>
      <c r="H10" s="27"/>
      <c r="I10" s="26">
        <v>0</v>
      </c>
      <c r="J10" s="27"/>
      <c r="K10" s="28">
        <v>0</v>
      </c>
      <c r="L10" s="27"/>
      <c r="M10" s="29">
        <v>0</v>
      </c>
      <c r="N10" s="27"/>
      <c r="O10" s="26">
        <v>0</v>
      </c>
      <c r="P10" s="27"/>
      <c r="Q10" s="26">
        <v>0</v>
      </c>
      <c r="R10" s="26"/>
      <c r="S10" s="26">
        <v>200.13</v>
      </c>
      <c r="T10" s="26"/>
      <c r="U10" s="26">
        <v>200.13</v>
      </c>
      <c r="V10" s="26"/>
      <c r="W10" s="26">
        <v>0</v>
      </c>
      <c r="X10" s="27"/>
    </row>
    <row r="11" spans="1:24" s="10" customFormat="1" ht="45" customHeight="1" x14ac:dyDescent="0.25">
      <c r="A11" s="11" t="s">
        <v>31</v>
      </c>
      <c r="B11" s="12" t="s">
        <v>32</v>
      </c>
      <c r="C11" s="13" t="e">
        <f>C12/(C13-C14)</f>
        <v>#VALUE!</v>
      </c>
      <c r="D11" s="14">
        <v>1</v>
      </c>
      <c r="E11" s="15">
        <f>E12/(E13-E14)</f>
        <v>1.6386597118871825E-2</v>
      </c>
      <c r="F11" s="16">
        <f>IF(E11&lt;=1,1,0)</f>
        <v>1</v>
      </c>
      <c r="G11" s="15">
        <f>G12/(G13-G14)</f>
        <v>0</v>
      </c>
      <c r="H11" s="16">
        <f>IF(G11&lt;=1,1,0)</f>
        <v>1</v>
      </c>
      <c r="I11" s="15">
        <f>I12/(I13-I14)</f>
        <v>0</v>
      </c>
      <c r="J11" s="16">
        <f>IF(I11&lt;=1,1,0)</f>
        <v>1</v>
      </c>
      <c r="K11" s="15">
        <f>K12/(K13-K14)</f>
        <v>0</v>
      </c>
      <c r="L11" s="16">
        <f>IF(K11&lt;=1,1,0)</f>
        <v>1</v>
      </c>
      <c r="M11" s="15">
        <f>M12/(M13-M14)</f>
        <v>0</v>
      </c>
      <c r="N11" s="16">
        <f>IF(M11&lt;=1,1,0)</f>
        <v>1</v>
      </c>
      <c r="O11" s="15">
        <f>O12/(O13-O14)</f>
        <v>0</v>
      </c>
      <c r="P11" s="16">
        <f>IF(O11&lt;=1,1,0)</f>
        <v>1</v>
      </c>
      <c r="Q11" s="15">
        <f>Q12/(Q13-Q14)</f>
        <v>0</v>
      </c>
      <c r="R11" s="16">
        <f>IF(Q11&lt;=1,1,0)</f>
        <v>1</v>
      </c>
      <c r="S11" s="15">
        <f>S12/(S13-S14)</f>
        <v>1.0363813187257062E-2</v>
      </c>
      <c r="T11" s="16">
        <f>IF(S11&lt;=1,1,0)</f>
        <v>1</v>
      </c>
      <c r="U11" s="15">
        <f>U12/(U13-U14)</f>
        <v>2.6861320530595974E-2</v>
      </c>
      <c r="V11" s="16">
        <f>IF(U11&lt;=1,1,0)</f>
        <v>1</v>
      </c>
      <c r="W11" s="15">
        <f>W12/(W13-W14)</f>
        <v>0</v>
      </c>
      <c r="X11" s="16">
        <f>IF(W11&lt;=1,1,0)</f>
        <v>1</v>
      </c>
    </row>
    <row r="12" spans="1:24" ht="30" customHeight="1" x14ac:dyDescent="0.25">
      <c r="A12" s="2" t="s">
        <v>33</v>
      </c>
      <c r="B12" s="30" t="s">
        <v>34</v>
      </c>
      <c r="C12" s="18" t="s">
        <v>18</v>
      </c>
      <c r="D12" s="19"/>
      <c r="E12" s="31">
        <v>340.23</v>
      </c>
      <c r="F12" s="32"/>
      <c r="G12" s="31">
        <v>0</v>
      </c>
      <c r="H12" s="32"/>
      <c r="I12" s="31">
        <v>0</v>
      </c>
      <c r="J12" s="32"/>
      <c r="K12" s="32">
        <v>0</v>
      </c>
      <c r="L12" s="32"/>
      <c r="M12" s="32">
        <v>0</v>
      </c>
      <c r="N12" s="32"/>
      <c r="O12" s="31">
        <v>0</v>
      </c>
      <c r="P12" s="32"/>
      <c r="Q12" s="32">
        <v>0</v>
      </c>
      <c r="R12" s="32"/>
      <c r="S12" s="32">
        <v>200.13</v>
      </c>
      <c r="T12" s="32"/>
      <c r="U12" s="32">
        <v>200.13</v>
      </c>
      <c r="V12" s="32"/>
      <c r="W12" s="31">
        <v>0</v>
      </c>
      <c r="X12" s="32"/>
    </row>
    <row r="13" spans="1:24" ht="28.2" customHeight="1" x14ac:dyDescent="0.25">
      <c r="A13" s="80" t="s">
        <v>35</v>
      </c>
      <c r="B13" s="81" t="s">
        <v>36</v>
      </c>
      <c r="C13" s="18" t="s">
        <v>37</v>
      </c>
      <c r="D13" s="19"/>
      <c r="E13" s="33">
        <v>30436.38</v>
      </c>
      <c r="F13" s="34"/>
      <c r="G13" s="33">
        <v>37225.49</v>
      </c>
      <c r="H13" s="35"/>
      <c r="I13" s="33">
        <v>37993.56</v>
      </c>
      <c r="J13" s="35"/>
      <c r="K13" s="34">
        <v>39939.47</v>
      </c>
      <c r="L13" s="35"/>
      <c r="M13" s="34">
        <v>37661.919999999998</v>
      </c>
      <c r="N13" s="35"/>
      <c r="O13" s="33">
        <v>14812.03</v>
      </c>
      <c r="P13" s="35"/>
      <c r="Q13" s="34">
        <v>15188.56</v>
      </c>
      <c r="R13" s="35"/>
      <c r="S13" s="34">
        <v>24532.2</v>
      </c>
      <c r="T13" s="35"/>
      <c r="U13" s="34">
        <v>20500.82</v>
      </c>
      <c r="V13" s="35"/>
      <c r="W13" s="33">
        <v>48591.94</v>
      </c>
      <c r="X13" s="18"/>
    </row>
    <row r="14" spans="1:24" ht="32.4" customHeight="1" x14ac:dyDescent="0.25">
      <c r="A14" s="80" t="s">
        <v>38</v>
      </c>
      <c r="B14" s="81" t="s">
        <v>39</v>
      </c>
      <c r="C14" s="18" t="s">
        <v>21</v>
      </c>
      <c r="D14" s="19"/>
      <c r="E14" s="20">
        <v>9673.68</v>
      </c>
      <c r="F14" s="18"/>
      <c r="G14" s="18">
        <v>4880.13</v>
      </c>
      <c r="H14" s="18"/>
      <c r="I14" s="20">
        <v>7862.15</v>
      </c>
      <c r="J14" s="18"/>
      <c r="K14" s="18">
        <v>23447.040000000001</v>
      </c>
      <c r="L14" s="18"/>
      <c r="M14" s="18">
        <v>6881.73</v>
      </c>
      <c r="N14" s="18"/>
      <c r="O14" s="20">
        <v>6208.06</v>
      </c>
      <c r="P14" s="18"/>
      <c r="Q14" s="18">
        <v>5465.96</v>
      </c>
      <c r="R14" s="18"/>
      <c r="S14" s="18">
        <v>5221.74</v>
      </c>
      <c r="T14" s="18"/>
      <c r="U14" s="18">
        <v>13050.33</v>
      </c>
      <c r="V14" s="18"/>
      <c r="W14" s="20">
        <v>5065.8999999999996</v>
      </c>
      <c r="X14" s="18"/>
    </row>
    <row r="15" spans="1:24" s="10" customFormat="1" ht="39.6" x14ac:dyDescent="0.25">
      <c r="A15" s="11" t="s">
        <v>40</v>
      </c>
      <c r="B15" s="12" t="s">
        <v>41</v>
      </c>
      <c r="C15" s="13" t="e">
        <f>C16/C17</f>
        <v>#VALUE!</v>
      </c>
      <c r="D15" s="14">
        <v>1</v>
      </c>
      <c r="E15" s="15">
        <f>IF(E17=0,0,E16/E17)</f>
        <v>0.17011500000000002</v>
      </c>
      <c r="F15" s="16">
        <f>IF(E15&lt;=1,1,0)</f>
        <v>1</v>
      </c>
      <c r="G15" s="15">
        <f>IF(G17=0,0,G16/G17)</f>
        <v>0</v>
      </c>
      <c r="H15" s="16">
        <f>IF(G15&lt;=1,1,0)</f>
        <v>1</v>
      </c>
      <c r="I15" s="15">
        <f>IF(I17=0,0,I16/I17)</f>
        <v>0</v>
      </c>
      <c r="J15" s="16">
        <f>IF(I15&lt;=1,1,0)</f>
        <v>1</v>
      </c>
      <c r="K15" s="15">
        <f>IF(K17=0,0,K16/K17)</f>
        <v>0</v>
      </c>
      <c r="L15" s="16">
        <f>IF(K15&lt;=1,1,0)</f>
        <v>1</v>
      </c>
      <c r="M15" s="15">
        <f>IF(M17=0,0,M16/M17)</f>
        <v>0</v>
      </c>
      <c r="N15" s="36">
        <f>IF(M15&lt;=1,1,0)</f>
        <v>1</v>
      </c>
      <c r="O15" s="15">
        <f>IF(O17=0,0,O16/O17)</f>
        <v>0</v>
      </c>
      <c r="P15" s="16">
        <f>IF(O15&lt;=1,1,0)</f>
        <v>1</v>
      </c>
      <c r="Q15" s="15">
        <f>IF(Q17=0,0,Q16/Q17)</f>
        <v>0</v>
      </c>
      <c r="R15" s="16">
        <f>IF(Q15&lt;=1,1,0)</f>
        <v>1</v>
      </c>
      <c r="S15" s="15">
        <f>IF(S17=0,0,S16/S17)</f>
        <v>0.20013</v>
      </c>
      <c r="T15" s="16">
        <f>IF(S15&lt;=1,1,0)</f>
        <v>1</v>
      </c>
      <c r="U15" s="15">
        <f>IF(U17=0,0,U16/U17)</f>
        <v>0.20013</v>
      </c>
      <c r="V15" s="16">
        <f>IF(U15&lt;=1,1,0)</f>
        <v>1</v>
      </c>
      <c r="W15" s="15">
        <f>IF(W17=0,0,W16/W17)</f>
        <v>0</v>
      </c>
      <c r="X15" s="16">
        <f>IF(W15&lt;=1,1,0)</f>
        <v>1</v>
      </c>
    </row>
    <row r="16" spans="1:24" ht="26.4" x14ac:dyDescent="0.25">
      <c r="A16" s="2" t="s">
        <v>42</v>
      </c>
      <c r="B16" s="30" t="s">
        <v>43</v>
      </c>
      <c r="C16" s="18" t="s">
        <v>44</v>
      </c>
      <c r="D16" s="19"/>
      <c r="E16" s="31">
        <v>340.23</v>
      </c>
      <c r="F16" s="32"/>
      <c r="G16" s="31">
        <v>0</v>
      </c>
      <c r="H16" s="32"/>
      <c r="I16" s="31">
        <v>0</v>
      </c>
      <c r="J16" s="32"/>
      <c r="K16" s="32">
        <v>0</v>
      </c>
      <c r="L16" s="32"/>
      <c r="M16" s="32">
        <v>0</v>
      </c>
      <c r="N16" s="32"/>
      <c r="O16" s="31">
        <v>0</v>
      </c>
      <c r="P16" s="32"/>
      <c r="Q16" s="32">
        <v>0</v>
      </c>
      <c r="R16" s="32"/>
      <c r="S16" s="32">
        <v>200.13</v>
      </c>
      <c r="T16" s="32"/>
      <c r="U16" s="32">
        <v>200.13</v>
      </c>
      <c r="V16" s="32"/>
      <c r="W16" s="31">
        <v>0</v>
      </c>
      <c r="X16" s="32"/>
    </row>
    <row r="17" spans="1:24" s="4" customFormat="1" ht="26.4" x14ac:dyDescent="0.25">
      <c r="A17" s="23" t="s">
        <v>45</v>
      </c>
      <c r="B17" s="37" t="s">
        <v>46</v>
      </c>
      <c r="C17" s="20" t="s">
        <v>47</v>
      </c>
      <c r="D17" s="25"/>
      <c r="E17" s="31">
        <v>2000</v>
      </c>
      <c r="F17" s="20"/>
      <c r="G17" s="26">
        <v>0</v>
      </c>
      <c r="H17" s="20"/>
      <c r="I17" s="31">
        <v>5000</v>
      </c>
      <c r="J17" s="20"/>
      <c r="K17" s="31">
        <v>0</v>
      </c>
      <c r="L17" s="20"/>
      <c r="M17" s="31">
        <v>0</v>
      </c>
      <c r="N17" s="20"/>
      <c r="O17" s="31">
        <v>0</v>
      </c>
      <c r="P17" s="20"/>
      <c r="Q17" s="31">
        <v>0</v>
      </c>
      <c r="R17" s="20"/>
      <c r="S17" s="31">
        <v>1000</v>
      </c>
      <c r="T17" s="20"/>
      <c r="U17" s="31">
        <v>1000</v>
      </c>
      <c r="V17" s="20"/>
      <c r="W17" s="31">
        <v>0</v>
      </c>
      <c r="X17" s="20"/>
    </row>
    <row r="18" spans="1:24" s="10" customFormat="1" ht="55.2" customHeight="1" x14ac:dyDescent="0.25">
      <c r="A18" s="11" t="s">
        <v>48</v>
      </c>
      <c r="B18" s="12" t="s">
        <v>49</v>
      </c>
      <c r="C18" s="13" t="e">
        <f>C19/(C20-C21)</f>
        <v>#VALUE!</v>
      </c>
      <c r="D18" s="14">
        <v>1</v>
      </c>
      <c r="E18" s="38">
        <f>E19/(E20-E21)</f>
        <v>1.0135785743003774E-5</v>
      </c>
      <c r="F18" s="16">
        <f>IF(E18&lt;=0.15,1,0)</f>
        <v>1</v>
      </c>
      <c r="G18" s="15">
        <f>G19/(G20-G21)</f>
        <v>0</v>
      </c>
      <c r="H18" s="16">
        <f>IF(G18&lt;=0.15,1,0)</f>
        <v>1</v>
      </c>
      <c r="I18" s="15">
        <f>I19/(I20-I21)</f>
        <v>0</v>
      </c>
      <c r="J18" s="16">
        <f>IF(I18&lt;=0.15,1,0)</f>
        <v>1</v>
      </c>
      <c r="K18" s="15">
        <f>K19/(K20-K21)</f>
        <v>0</v>
      </c>
      <c r="L18" s="16">
        <f>IF(K18&lt;=0.15,1,0)</f>
        <v>1</v>
      </c>
      <c r="M18" s="15">
        <f>M19/(M20-M21)</f>
        <v>0</v>
      </c>
      <c r="N18" s="16">
        <f>IF(M18&lt;=0.15,1,0)</f>
        <v>1</v>
      </c>
      <c r="O18" s="15">
        <f>O19/(O20-O21)</f>
        <v>0</v>
      </c>
      <c r="P18" s="16">
        <f>IF(O18&lt;=0.15,1,0)</f>
        <v>1</v>
      </c>
      <c r="Q18" s="15">
        <f>Q19/(Q20-Q21)</f>
        <v>0</v>
      </c>
      <c r="R18" s="16">
        <f>IF(Q18&lt;=0.15,1,0)</f>
        <v>1</v>
      </c>
      <c r="S18" s="38">
        <f>S19/(S20-S21)</f>
        <v>7.2129833700661184E-6</v>
      </c>
      <c r="T18" s="16">
        <f>IF(S18&lt;=0.15,1,0)</f>
        <v>1</v>
      </c>
      <c r="U18" s="38">
        <f>U19/(U20-U21)</f>
        <v>8.6836544677402217E-6</v>
      </c>
      <c r="V18" s="16">
        <f>IF(U18&lt;=0.15,1,0)</f>
        <v>1</v>
      </c>
      <c r="W18" s="15">
        <f>W19/(W20-W21)</f>
        <v>0</v>
      </c>
      <c r="X18" s="16">
        <f>IF(W18&lt;=0.15,1,0)</f>
        <v>1</v>
      </c>
    </row>
    <row r="19" spans="1:24" ht="39.6" x14ac:dyDescent="0.25">
      <c r="A19" s="2" t="s">
        <v>50</v>
      </c>
      <c r="B19" s="30" t="s">
        <v>51</v>
      </c>
      <c r="C19" s="18" t="s">
        <v>52</v>
      </c>
      <c r="D19" s="19"/>
      <c r="E19" s="31">
        <v>0.3</v>
      </c>
      <c r="F19" s="32"/>
      <c r="G19" s="31">
        <v>0</v>
      </c>
      <c r="H19" s="32"/>
      <c r="I19" s="31">
        <v>0</v>
      </c>
      <c r="J19" s="32"/>
      <c r="K19" s="32">
        <v>0</v>
      </c>
      <c r="L19" s="32"/>
      <c r="M19" s="32">
        <v>0</v>
      </c>
      <c r="N19" s="32"/>
      <c r="O19" s="31">
        <v>0</v>
      </c>
      <c r="P19" s="32"/>
      <c r="Q19" s="32">
        <v>0</v>
      </c>
      <c r="R19" s="32"/>
      <c r="S19" s="32">
        <v>0.18</v>
      </c>
      <c r="T19" s="32"/>
      <c r="U19" s="32">
        <v>0.18</v>
      </c>
      <c r="V19" s="32"/>
      <c r="W19" s="31">
        <v>0</v>
      </c>
      <c r="X19" s="18"/>
    </row>
    <row r="20" spans="1:24" ht="26.4" x14ac:dyDescent="0.25">
      <c r="A20" s="2" t="s">
        <v>53</v>
      </c>
      <c r="B20" s="30" t="s">
        <v>54</v>
      </c>
      <c r="C20" s="18" t="s">
        <v>55</v>
      </c>
      <c r="D20" s="19"/>
      <c r="E20" s="20">
        <v>29985.4</v>
      </c>
      <c r="F20" s="18"/>
      <c r="G20" s="20">
        <v>22134</v>
      </c>
      <c r="H20" s="18"/>
      <c r="I20" s="20">
        <v>39226.6</v>
      </c>
      <c r="J20" s="18"/>
      <c r="K20" s="18">
        <v>30039.7</v>
      </c>
      <c r="L20" s="18"/>
      <c r="M20" s="18">
        <v>43249.599999999999</v>
      </c>
      <c r="N20" s="18"/>
      <c r="O20" s="20">
        <v>24643.599999999999</v>
      </c>
      <c r="P20" s="18"/>
      <c r="Q20" s="18">
        <v>18331</v>
      </c>
      <c r="R20" s="18"/>
      <c r="S20" s="18">
        <v>25342.3</v>
      </c>
      <c r="T20" s="18"/>
      <c r="U20" s="18">
        <v>21115.9</v>
      </c>
      <c r="V20" s="18"/>
      <c r="W20" s="20">
        <v>53876.1</v>
      </c>
      <c r="X20" s="18"/>
    </row>
    <row r="21" spans="1:24" ht="39.6" x14ac:dyDescent="0.25">
      <c r="A21" s="2" t="s">
        <v>56</v>
      </c>
      <c r="B21" s="30" t="s">
        <v>57</v>
      </c>
      <c r="C21" s="18" t="s">
        <v>58</v>
      </c>
      <c r="D21" s="19"/>
      <c r="E21" s="20">
        <v>387.3</v>
      </c>
      <c r="F21" s="18"/>
      <c r="G21" s="20">
        <v>387.3</v>
      </c>
      <c r="H21" s="18"/>
      <c r="I21" s="20">
        <v>387.3</v>
      </c>
      <c r="J21" s="18"/>
      <c r="K21" s="18">
        <v>387.3</v>
      </c>
      <c r="L21" s="18"/>
      <c r="M21" s="18">
        <v>741.6</v>
      </c>
      <c r="N21" s="18"/>
      <c r="O21" s="20">
        <v>210.4</v>
      </c>
      <c r="P21" s="18"/>
      <c r="Q21" s="18">
        <v>387.3</v>
      </c>
      <c r="R21" s="18"/>
      <c r="S21" s="18">
        <v>387.3</v>
      </c>
      <c r="T21" s="18"/>
      <c r="U21" s="18">
        <v>387.3</v>
      </c>
      <c r="V21" s="18"/>
      <c r="W21" s="20">
        <v>33</v>
      </c>
      <c r="X21" s="18"/>
    </row>
    <row r="22" spans="1:24" s="10" customFormat="1" ht="52.8" x14ac:dyDescent="0.25">
      <c r="A22" s="11" t="s">
        <v>59</v>
      </c>
      <c r="B22" s="12" t="s">
        <v>60</v>
      </c>
      <c r="C22" s="13" t="e">
        <f>C23/(C24+C25)</f>
        <v>#VALUE!</v>
      </c>
      <c r="D22" s="14">
        <v>1</v>
      </c>
      <c r="E22" s="15">
        <f>IF(E25=0,0,E23/(E24+E25))</f>
        <v>0</v>
      </c>
      <c r="F22" s="16">
        <f>IF(E22&lt;=1,1,0)</f>
        <v>1</v>
      </c>
      <c r="G22" s="15">
        <f>IF(G24=0,0,G23/(G24+G25))</f>
        <v>0</v>
      </c>
      <c r="H22" s="16">
        <f>IF(G22&lt;=1,1,0)</f>
        <v>1</v>
      </c>
      <c r="I22" s="15">
        <f>IF(I24=0,0,I23/(I24+I25))</f>
        <v>0</v>
      </c>
      <c r="J22" s="16">
        <f>IF(I22&lt;=1,1,0)</f>
        <v>1</v>
      </c>
      <c r="K22" s="39">
        <f>IF(K25=0,0,K23/(K24+K25))</f>
        <v>0</v>
      </c>
      <c r="L22" s="16">
        <f>IF(K22&lt;=1,1,0)</f>
        <v>1</v>
      </c>
      <c r="M22" s="15">
        <f>IF(M24=0,0,M23/(M24+M25))</f>
        <v>0</v>
      </c>
      <c r="N22" s="16">
        <f>IF(M22&lt;=1,1,0)</f>
        <v>1</v>
      </c>
      <c r="O22" s="15">
        <f>IF(O24=0,0,O23/(O24+O25))</f>
        <v>0</v>
      </c>
      <c r="P22" s="16">
        <f>IF(O22&lt;=1,1,0)</f>
        <v>1</v>
      </c>
      <c r="Q22" s="15">
        <f>IF(Q24=0,0,Q23/(Q24+Q25))</f>
        <v>0</v>
      </c>
      <c r="R22" s="16">
        <f>IF(Q22&lt;=1,1,0)</f>
        <v>1</v>
      </c>
      <c r="S22" s="15">
        <f>IF(S24=0,0,S23/(S24+S25))</f>
        <v>0</v>
      </c>
      <c r="T22" s="16">
        <f>IF(S22&lt;=1,1,0)</f>
        <v>1</v>
      </c>
      <c r="U22" s="15">
        <f>IF(U24=0,0,U23/(U24+U25))</f>
        <v>0</v>
      </c>
      <c r="V22" s="16">
        <f>IF(U22&lt;=1,1,0)</f>
        <v>1</v>
      </c>
      <c r="W22" s="15">
        <f>IF(W25=0,0,W23/(W24+W25))</f>
        <v>0</v>
      </c>
      <c r="X22" s="16">
        <f>IF(W22&lt;=1,1,0)</f>
        <v>1</v>
      </c>
    </row>
    <row r="23" spans="1:24" ht="26.4" x14ac:dyDescent="0.25">
      <c r="A23" s="2" t="s">
        <v>61</v>
      </c>
      <c r="B23" s="30" t="s">
        <v>62</v>
      </c>
      <c r="C23" s="18" t="s">
        <v>44</v>
      </c>
      <c r="D23" s="19"/>
      <c r="E23" s="31">
        <v>0</v>
      </c>
      <c r="F23" s="32"/>
      <c r="G23" s="31">
        <v>0</v>
      </c>
      <c r="H23" s="32"/>
      <c r="I23" s="31">
        <v>0</v>
      </c>
      <c r="J23" s="32"/>
      <c r="K23" s="32">
        <v>0</v>
      </c>
      <c r="L23" s="32"/>
      <c r="M23" s="32">
        <v>0</v>
      </c>
      <c r="N23" s="32"/>
      <c r="O23" s="31">
        <v>0</v>
      </c>
      <c r="P23" s="32"/>
      <c r="Q23" s="32">
        <v>0</v>
      </c>
      <c r="R23" s="32"/>
      <c r="S23" s="32">
        <v>0</v>
      </c>
      <c r="T23" s="32"/>
      <c r="U23" s="32">
        <v>0</v>
      </c>
      <c r="V23" s="32"/>
      <c r="W23" s="31">
        <v>0</v>
      </c>
      <c r="X23" s="32"/>
    </row>
    <row r="24" spans="1:24" s="78" customFormat="1" ht="26.4" x14ac:dyDescent="0.25">
      <c r="A24" s="73" t="s">
        <v>63</v>
      </c>
      <c r="B24" s="74" t="s">
        <v>64</v>
      </c>
      <c r="C24" s="75" t="s">
        <v>55</v>
      </c>
      <c r="D24" s="76"/>
      <c r="E24" s="75">
        <v>2298.5</v>
      </c>
      <c r="F24" s="75"/>
      <c r="G24" s="75">
        <v>19982.099999999999</v>
      </c>
      <c r="H24" s="75"/>
      <c r="I24" s="75">
        <v>1160.7</v>
      </c>
      <c r="J24" s="75"/>
      <c r="K24" s="75">
        <v>0</v>
      </c>
      <c r="L24" s="75"/>
      <c r="M24" s="75">
        <v>0</v>
      </c>
      <c r="N24" s="75"/>
      <c r="O24" s="75">
        <v>0</v>
      </c>
      <c r="P24" s="75"/>
      <c r="Q24" s="75">
        <v>0</v>
      </c>
      <c r="R24" s="75"/>
      <c r="S24" s="75">
        <v>1391.5</v>
      </c>
      <c r="T24" s="75"/>
      <c r="U24" s="75">
        <v>237.2</v>
      </c>
      <c r="V24" s="75"/>
      <c r="W24" s="75">
        <v>6062.3</v>
      </c>
      <c r="X24" s="75"/>
    </row>
    <row r="25" spans="1:24" s="78" customFormat="1" ht="26.4" x14ac:dyDescent="0.25">
      <c r="A25" s="73" t="s">
        <v>65</v>
      </c>
      <c r="B25" s="74" t="s">
        <v>66</v>
      </c>
      <c r="C25" s="75" t="s">
        <v>58</v>
      </c>
      <c r="D25" s="76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1:24" s="10" customFormat="1" ht="39.6" x14ac:dyDescent="0.25">
      <c r="A26" s="11" t="s">
        <v>67</v>
      </c>
      <c r="B26" s="12" t="s">
        <v>68</v>
      </c>
      <c r="C26" s="13" t="e">
        <f>C27/C28</f>
        <v>#VALUE!</v>
      </c>
      <c r="D26" s="14">
        <v>1</v>
      </c>
      <c r="E26" s="39">
        <f>E27/E28</f>
        <v>1.0002737326179787</v>
      </c>
      <c r="F26" s="40">
        <f>IF(E26&lt;=1,1,0)</f>
        <v>0</v>
      </c>
      <c r="G26" s="39">
        <f>G27/G28</f>
        <v>0.99430168089413018</v>
      </c>
      <c r="H26" s="40">
        <f>IF(G26&lt;=1,1,0)</f>
        <v>1</v>
      </c>
      <c r="I26" s="39">
        <f>I27/I28</f>
        <v>0.97052343971151123</v>
      </c>
      <c r="J26" s="40">
        <f>IF(I26&lt;=1,1,0)</f>
        <v>1</v>
      </c>
      <c r="K26" s="39">
        <f>K27/K28</f>
        <v>0.9357957505934118</v>
      </c>
      <c r="L26" s="40">
        <f>IF(K26&lt;=1,1,0)</f>
        <v>1</v>
      </c>
      <c r="M26" s="39">
        <f>M27/M28</f>
        <v>0.95702832474340349</v>
      </c>
      <c r="N26" s="40">
        <f>IF(M26&lt;=1,1,0)</f>
        <v>1</v>
      </c>
      <c r="O26" s="39">
        <f>O27/O28</f>
        <v>0.98722732926792267</v>
      </c>
      <c r="P26" s="40">
        <f>IF(O26&lt;=1,1,0)</f>
        <v>1</v>
      </c>
      <c r="Q26" s="39">
        <f>Q27/Q28</f>
        <v>0.97517962116263868</v>
      </c>
      <c r="R26" s="40">
        <f>IF(Q26&lt;=1,1,0)</f>
        <v>1</v>
      </c>
      <c r="S26" s="39">
        <f>S27/S28</f>
        <v>1.0062817828297936</v>
      </c>
      <c r="T26" s="40">
        <f>IF(S26&lt;=1,1,0)</f>
        <v>0</v>
      </c>
      <c r="U26" s="39">
        <f>U27/U28</f>
        <v>0.95596782263962121</v>
      </c>
      <c r="V26" s="40">
        <f>IF(U26&lt;=1,1,0)</f>
        <v>1</v>
      </c>
      <c r="W26" s="39">
        <f>W27/W28</f>
        <v>0.97698095823095832</v>
      </c>
      <c r="X26" s="40">
        <f>IF(W26&lt;=1,1,0)</f>
        <v>1</v>
      </c>
    </row>
    <row r="27" spans="1:24" s="4" customFormat="1" ht="66" x14ac:dyDescent="0.25">
      <c r="A27" s="23" t="s">
        <v>69</v>
      </c>
      <c r="B27" s="24" t="s">
        <v>70</v>
      </c>
      <c r="C27" s="20" t="s">
        <v>52</v>
      </c>
      <c r="D27" s="25"/>
      <c r="E27" s="20">
        <v>5481.3</v>
      </c>
      <c r="F27" s="20"/>
      <c r="G27" s="20">
        <v>4519.3</v>
      </c>
      <c r="H27" s="20"/>
      <c r="I27" s="20">
        <v>7885.6</v>
      </c>
      <c r="J27" s="20"/>
      <c r="K27" s="20">
        <v>6465.6</v>
      </c>
      <c r="L27" s="20"/>
      <c r="M27" s="20">
        <v>8690.2000000000007</v>
      </c>
      <c r="N27" s="20"/>
      <c r="O27" s="20">
        <v>3254</v>
      </c>
      <c r="P27" s="20"/>
      <c r="Q27" s="20">
        <v>4180.3999999999996</v>
      </c>
      <c r="R27" s="20"/>
      <c r="S27" s="20">
        <v>6728</v>
      </c>
      <c r="T27" s="20"/>
      <c r="U27" s="20">
        <v>4967.3999999999996</v>
      </c>
      <c r="V27" s="20"/>
      <c r="W27" s="20">
        <v>12724.2</v>
      </c>
      <c r="X27" s="20"/>
    </row>
    <row r="28" spans="1:24" s="4" customFormat="1" ht="52.2" customHeight="1" x14ac:dyDescent="0.25">
      <c r="A28" s="23" t="s">
        <v>71</v>
      </c>
      <c r="B28" s="24" t="s">
        <v>72</v>
      </c>
      <c r="C28" s="20" t="s">
        <v>58</v>
      </c>
      <c r="D28" s="25"/>
      <c r="E28" s="20">
        <v>5479.8</v>
      </c>
      <c r="F28" s="20"/>
      <c r="G28" s="83">
        <v>4545.2</v>
      </c>
      <c r="H28" s="20"/>
      <c r="I28" s="20">
        <v>8125.1</v>
      </c>
      <c r="J28" s="20"/>
      <c r="K28" s="20">
        <v>6909.2</v>
      </c>
      <c r="L28" s="20"/>
      <c r="M28" s="20">
        <v>9080.4</v>
      </c>
      <c r="N28" s="20"/>
      <c r="O28" s="20">
        <v>3296.1</v>
      </c>
      <c r="P28" s="20"/>
      <c r="Q28" s="20">
        <v>4286.8</v>
      </c>
      <c r="R28" s="20"/>
      <c r="S28" s="33">
        <v>6686</v>
      </c>
      <c r="T28" s="20"/>
      <c r="U28" s="20">
        <v>5196.2</v>
      </c>
      <c r="V28" s="20"/>
      <c r="W28" s="20">
        <v>13024</v>
      </c>
      <c r="X28" s="20"/>
    </row>
    <row r="29" spans="1:24" s="41" customFormat="1" ht="26.4" x14ac:dyDescent="0.25">
      <c r="A29" s="42" t="s">
        <v>73</v>
      </c>
      <c r="B29" s="43" t="s">
        <v>74</v>
      </c>
      <c r="C29" s="44" t="str">
        <f>C30</f>
        <v>Аi</v>
      </c>
      <c r="D29" s="45">
        <v>1</v>
      </c>
      <c r="E29" s="46">
        <f t="shared" ref="E29:W29" si="0">E30</f>
        <v>7</v>
      </c>
      <c r="F29" s="46">
        <f>IF(E29&lt;=5,1,0)</f>
        <v>0</v>
      </c>
      <c r="G29" s="46">
        <f t="shared" si="0"/>
        <v>5</v>
      </c>
      <c r="H29" s="46">
        <f>IF(G29&lt;=5,1,0)</f>
        <v>1</v>
      </c>
      <c r="I29" s="46">
        <f t="shared" si="0"/>
        <v>10</v>
      </c>
      <c r="J29" s="46">
        <f>IF(I29&lt;=5,1,0)</f>
        <v>0</v>
      </c>
      <c r="K29" s="46">
        <f t="shared" si="0"/>
        <v>4</v>
      </c>
      <c r="L29" s="46">
        <f>IF(K29&lt;=5,1,0)</f>
        <v>1</v>
      </c>
      <c r="M29" s="46">
        <f t="shared" si="0"/>
        <v>10</v>
      </c>
      <c r="N29" s="46">
        <f>IF(M29&lt;=5,1,0)</f>
        <v>0</v>
      </c>
      <c r="O29" s="46">
        <f t="shared" si="0"/>
        <v>8</v>
      </c>
      <c r="P29" s="46">
        <f>IF(O29&lt;=5,1,0)</f>
        <v>0</v>
      </c>
      <c r="Q29" s="46">
        <f t="shared" si="0"/>
        <v>7</v>
      </c>
      <c r="R29" s="46">
        <f>IF(Q29&lt;=5,1,0)</f>
        <v>0</v>
      </c>
      <c r="S29" s="46">
        <f t="shared" si="0"/>
        <v>10</v>
      </c>
      <c r="T29" s="46">
        <f>IF(S29&lt;=5,1,0)</f>
        <v>0</v>
      </c>
      <c r="U29" s="46">
        <f t="shared" si="0"/>
        <v>6</v>
      </c>
      <c r="V29" s="46">
        <f>IF(U29&lt;=5,1,0)</f>
        <v>0</v>
      </c>
      <c r="W29" s="46">
        <f t="shared" si="0"/>
        <v>4</v>
      </c>
      <c r="X29" s="46">
        <f>IF(W29&lt;=5,1,0)</f>
        <v>1</v>
      </c>
    </row>
    <row r="30" spans="1:24" s="4" customFormat="1" ht="39.6" x14ac:dyDescent="0.25">
      <c r="A30" s="23" t="s">
        <v>75</v>
      </c>
      <c r="B30" s="24" t="s">
        <v>76</v>
      </c>
      <c r="C30" s="20" t="s">
        <v>77</v>
      </c>
      <c r="D30" s="25"/>
      <c r="E30" s="47">
        <v>7</v>
      </c>
      <c r="F30" s="47"/>
      <c r="G30" s="47">
        <v>5</v>
      </c>
      <c r="H30" s="47"/>
      <c r="I30" s="47">
        <v>10</v>
      </c>
      <c r="J30" s="47"/>
      <c r="K30" s="47">
        <v>4</v>
      </c>
      <c r="L30" s="47"/>
      <c r="M30" s="47">
        <v>10</v>
      </c>
      <c r="N30" s="47"/>
      <c r="O30" s="47">
        <v>8</v>
      </c>
      <c r="P30" s="47"/>
      <c r="Q30" s="47">
        <v>7</v>
      </c>
      <c r="R30" s="47"/>
      <c r="S30" s="47">
        <v>10</v>
      </c>
      <c r="T30" s="47"/>
      <c r="U30" s="47">
        <v>6</v>
      </c>
      <c r="V30" s="47"/>
      <c r="W30" s="47">
        <v>4</v>
      </c>
      <c r="X30" s="47"/>
    </row>
    <row r="31" spans="1:24" s="41" customFormat="1" ht="39.6" x14ac:dyDescent="0.25">
      <c r="A31" s="42" t="s">
        <v>78</v>
      </c>
      <c r="B31" s="43" t="s">
        <v>79</v>
      </c>
      <c r="C31" s="48" t="e">
        <f>C32/C33</f>
        <v>#VALUE!</v>
      </c>
      <c r="D31" s="45">
        <v>5</v>
      </c>
      <c r="E31" s="49">
        <f t="shared" ref="E31:E34" si="1">E32/E33</f>
        <v>0.61217043452443742</v>
      </c>
      <c r="F31" s="15">
        <f>IF(E31&lt;0.1,-1,IF(E31&lt;0.6,2,5))</f>
        <v>5</v>
      </c>
      <c r="G31" s="49">
        <f t="shared" ref="G31:G34" si="2">G32/G33</f>
        <v>0.17006902196655124</v>
      </c>
      <c r="H31" s="15">
        <f>IF(G31&lt;0.1,-1,IF(G31&lt;0.6,2,5))</f>
        <v>2</v>
      </c>
      <c r="I31" s="49">
        <f t="shared" ref="I31:I34" si="3">I32/I33</f>
        <v>0.44601112790395286</v>
      </c>
      <c r="J31" s="15">
        <f>IF(I31&lt;0.1,-1,IF(I31&lt;0.6,2,5))</f>
        <v>2</v>
      </c>
      <c r="K31" s="49">
        <f t="shared" ref="K31:K34" si="4">K32/K33</f>
        <v>0.16273219031174541</v>
      </c>
      <c r="L31" s="15">
        <f>IF(K31&lt;0.1,-1,IF(K31&lt;0.6,2,5))</f>
        <v>2</v>
      </c>
      <c r="M31" s="49">
        <f t="shared" ref="M31:M34" si="5">M32/M33</f>
        <v>1.4105580126093913E-2</v>
      </c>
      <c r="N31" s="15">
        <f>IF(M31&lt;0.1,-1,IF(M31&lt;0.6,2,5))</f>
        <v>-1</v>
      </c>
      <c r="O31" s="49">
        <f t="shared" ref="O31:O34" si="6">O32/O33</f>
        <v>0.52528813254096884</v>
      </c>
      <c r="P31" s="15">
        <f>IF(O31&lt;0.1,-1,IF(O31&lt;0.6,2,5))</f>
        <v>2</v>
      </c>
      <c r="Q31" s="50">
        <f t="shared" ref="Q31:Q34" si="7">Q32/Q33</f>
        <v>9.2639199273282541E-2</v>
      </c>
      <c r="R31" s="15">
        <f>IF(Q31&lt;0.1,-1,IF(Q31&lt;0.6,2,5))</f>
        <v>-1</v>
      </c>
      <c r="S31" s="50">
        <f t="shared" ref="S31:S34" si="8">S32/S33</f>
        <v>0.52695171308355038</v>
      </c>
      <c r="T31" s="15">
        <f>IF(S31&lt;0.1,-1,IF(S31&lt;0.6,2,5))</f>
        <v>2</v>
      </c>
      <c r="U31" s="50">
        <f t="shared" ref="U31:U34" si="9">U32/U33</f>
        <v>0.29647347143560104</v>
      </c>
      <c r="V31" s="15">
        <f>IF(U31&lt;0.1,-1,IF(U31&lt;0.6,2,5))</f>
        <v>2</v>
      </c>
      <c r="W31" s="50">
        <f t="shared" ref="W31:W34" si="10">W32/W33</f>
        <v>8.1283395644010104E-2</v>
      </c>
      <c r="X31" s="15">
        <f>IF(W31&lt;0.1,-1,IF(W31&lt;0.6,2,5))</f>
        <v>-1</v>
      </c>
    </row>
    <row r="32" spans="1:24" s="4" customFormat="1" ht="39.6" x14ac:dyDescent="0.25">
      <c r="A32" s="23" t="s">
        <v>80</v>
      </c>
      <c r="B32" s="24" t="s">
        <v>81</v>
      </c>
      <c r="C32" s="20" t="s">
        <v>77</v>
      </c>
      <c r="D32" s="25"/>
      <c r="E32" s="51">
        <v>15670.4</v>
      </c>
      <c r="F32" s="44"/>
      <c r="G32" s="51">
        <v>3698.44</v>
      </c>
      <c r="H32" s="44"/>
      <c r="I32" s="51">
        <v>17322.759999999998</v>
      </c>
      <c r="J32" s="44"/>
      <c r="K32" s="51">
        <v>4825.3999999999996</v>
      </c>
      <c r="L32" s="44"/>
      <c r="M32" s="51">
        <v>599.6</v>
      </c>
      <c r="N32" s="44"/>
      <c r="O32" s="51">
        <v>12834.47</v>
      </c>
      <c r="P32" s="44"/>
      <c r="Q32" s="51">
        <v>1662.29</v>
      </c>
      <c r="R32" s="44"/>
      <c r="S32" s="51">
        <v>13150.08</v>
      </c>
      <c r="T32" s="44"/>
      <c r="U32" s="51">
        <v>6145.48</v>
      </c>
      <c r="V32" s="44"/>
      <c r="W32" s="51">
        <v>4376.55</v>
      </c>
      <c r="X32" s="44"/>
    </row>
    <row r="33" spans="1:24" s="78" customFormat="1" ht="52.8" x14ac:dyDescent="0.25">
      <c r="A33" s="73" t="s">
        <v>82</v>
      </c>
      <c r="B33" s="74" t="s">
        <v>83</v>
      </c>
      <c r="C33" s="75" t="s">
        <v>37</v>
      </c>
      <c r="D33" s="76"/>
      <c r="E33" s="79">
        <v>25598.1</v>
      </c>
      <c r="F33" s="75"/>
      <c r="G33" s="79">
        <v>21746.7</v>
      </c>
      <c r="H33" s="75"/>
      <c r="I33" s="79">
        <v>38839.300000000003</v>
      </c>
      <c r="J33" s="75"/>
      <c r="K33" s="79">
        <v>29652.400000000001</v>
      </c>
      <c r="L33" s="75"/>
      <c r="M33" s="79">
        <v>42508</v>
      </c>
      <c r="N33" s="75"/>
      <c r="O33" s="79">
        <v>24433.200000000001</v>
      </c>
      <c r="P33" s="75"/>
      <c r="Q33" s="79">
        <v>17943.7</v>
      </c>
      <c r="R33" s="75"/>
      <c r="S33" s="79">
        <v>24955</v>
      </c>
      <c r="T33" s="75"/>
      <c r="U33" s="79">
        <v>20728.599999999999</v>
      </c>
      <c r="V33" s="75"/>
      <c r="W33" s="79">
        <v>53843.1</v>
      </c>
      <c r="X33" s="75"/>
    </row>
    <row r="34" spans="1:24" s="10" customFormat="1" ht="39.6" x14ac:dyDescent="0.25">
      <c r="A34" s="11" t="s">
        <v>84</v>
      </c>
      <c r="B34" s="12" t="s">
        <v>85</v>
      </c>
      <c r="C34" s="13" t="e">
        <f>C35/C36</f>
        <v>#VALUE!</v>
      </c>
      <c r="D34" s="14">
        <v>1</v>
      </c>
      <c r="E34" s="49">
        <f t="shared" si="1"/>
        <v>1.1773107957155089</v>
      </c>
      <c r="F34" s="52">
        <f>IF(AND(E34&lt;=1.15,E34&gt;=0.95),1,IF(AND(E34&lt;0.95,E34&gt;=0.85),0.5,0))</f>
        <v>0</v>
      </c>
      <c r="G34" s="49">
        <f t="shared" si="2"/>
        <v>2.1347268576602811</v>
      </c>
      <c r="H34" s="53">
        <f>IF(AND(G34&lt;=1.15,G34&gt;=0.95),1,IF(AND(G34&lt;0.95,G34&gt;=0.85),0.5,0))</f>
        <v>0</v>
      </c>
      <c r="I34" s="49">
        <f t="shared" si="3"/>
        <v>1.1293204902364979</v>
      </c>
      <c r="J34" s="53">
        <f>IF(AND(I34&lt;=1.15,I34&gt;=0.95),1,IF(AND(I34&lt;0.95,I34&gt;=0.85),0.5,0))</f>
        <v>1</v>
      </c>
      <c r="K34" s="49">
        <f t="shared" si="4"/>
        <v>1.2300054741721993</v>
      </c>
      <c r="L34" s="53">
        <f>IF(AND(K34&lt;=1.15,K34&gt;=0.95),1,IF(AND(K34&lt;0.95,K34&gt;=0.85),0.5,0))</f>
        <v>0</v>
      </c>
      <c r="M34" s="49">
        <f t="shared" si="5"/>
        <v>1.3210381974248926</v>
      </c>
      <c r="N34" s="53">
        <f>IF(AND(M34&lt;=1.15,M34&gt;=0.95),1,IF(AND(M34&lt;0.95,M34&gt;=0.85),0.5,0))</f>
        <v>0</v>
      </c>
      <c r="O34" s="49">
        <f t="shared" si="6"/>
        <v>1.0736214385629095</v>
      </c>
      <c r="P34" s="52">
        <f>IF(AND(O34&lt;=1.15,O34&gt;=0.95),1,IF(AND(O34&lt;0.95,O34&gt;=0.85),0.5,0))</f>
        <v>1</v>
      </c>
      <c r="Q34" s="49">
        <f t="shared" si="7"/>
        <v>1.0429064853152554</v>
      </c>
      <c r="R34" s="52">
        <f>IF(AND(Q34&lt;=1.15,Q34&gt;=0.95),1,IF(AND(Q34&lt;0.95,Q34&gt;=0.85),0.5,0))</f>
        <v>1</v>
      </c>
      <c r="S34" s="49">
        <f t="shared" si="8"/>
        <v>1.2666982404399687</v>
      </c>
      <c r="T34" s="53">
        <f>IF(AND(S34&lt;=1.15,S34&gt;=0.95),1,IF(AND(S34&lt;0.95,S34&gt;=0.85),0.5,0))</f>
        <v>0</v>
      </c>
      <c r="U34" s="49">
        <f t="shared" si="9"/>
        <v>1.0063374831331371</v>
      </c>
      <c r="V34" s="52">
        <f>IF(AND(U34&lt;=1.15,U34&gt;=0.95),1,IF(AND(U34&lt;0.95,U34&gt;=0.85),0.5,0))</f>
        <v>1</v>
      </c>
      <c r="W34" s="49">
        <f t="shared" si="10"/>
        <v>1.1859956403269756</v>
      </c>
      <c r="X34" s="53">
        <f>IF(AND(W34&lt;=1.15,W34&gt;=0.95),1,IF(AND(W34&lt;0.95,W34&gt;=0.85),0.5,0))</f>
        <v>0</v>
      </c>
    </row>
    <row r="35" spans="1:24" ht="39.6" x14ac:dyDescent="0.25">
      <c r="A35" s="80" t="s">
        <v>86</v>
      </c>
      <c r="B35" s="81" t="s">
        <v>87</v>
      </c>
      <c r="C35" s="18" t="s">
        <v>18</v>
      </c>
      <c r="D35" s="19"/>
      <c r="E35" s="21">
        <v>20762.7</v>
      </c>
      <c r="F35" s="18"/>
      <c r="G35" s="20">
        <v>32345.360000000001</v>
      </c>
      <c r="H35" s="18"/>
      <c r="I35" s="21">
        <v>30131.4</v>
      </c>
      <c r="J35" s="18"/>
      <c r="K35" s="18">
        <v>16492.43</v>
      </c>
      <c r="L35" s="18"/>
      <c r="M35" s="22">
        <v>30780.19</v>
      </c>
      <c r="N35" s="18"/>
      <c r="O35" s="20">
        <v>8603.9699999999993</v>
      </c>
      <c r="P35" s="18"/>
      <c r="Q35" s="22">
        <v>9722.6</v>
      </c>
      <c r="R35" s="18"/>
      <c r="S35" s="22">
        <v>19310.46</v>
      </c>
      <c r="T35" s="18"/>
      <c r="U35" s="18">
        <v>7450.49</v>
      </c>
      <c r="V35" s="18"/>
      <c r="W35" s="21">
        <v>43526.04</v>
      </c>
      <c r="X35" s="32"/>
    </row>
    <row r="36" spans="1:24" ht="39.6" x14ac:dyDescent="0.25">
      <c r="A36" s="80" t="s">
        <v>88</v>
      </c>
      <c r="B36" s="81" t="s">
        <v>89</v>
      </c>
      <c r="C36" s="18" t="s">
        <v>37</v>
      </c>
      <c r="D36" s="19"/>
      <c r="E36" s="54">
        <v>17635.7</v>
      </c>
      <c r="F36" s="18"/>
      <c r="G36" s="54">
        <v>15151.99</v>
      </c>
      <c r="H36" s="18"/>
      <c r="I36" s="54">
        <v>26681</v>
      </c>
      <c r="J36" s="55"/>
      <c r="K36" s="55">
        <v>13408.42</v>
      </c>
      <c r="L36" s="55"/>
      <c r="M36" s="55">
        <v>23300</v>
      </c>
      <c r="N36" s="55"/>
      <c r="O36" s="54">
        <v>8013.97</v>
      </c>
      <c r="P36" s="55"/>
      <c r="Q36" s="55">
        <v>9322.6</v>
      </c>
      <c r="R36" s="55"/>
      <c r="S36" s="55">
        <v>15244.72</v>
      </c>
      <c r="T36" s="55"/>
      <c r="U36" s="55">
        <v>7403.57</v>
      </c>
      <c r="V36" s="55"/>
      <c r="W36" s="54">
        <v>36700</v>
      </c>
      <c r="X36" s="55"/>
    </row>
    <row r="37" spans="1:24" s="10" customFormat="1" ht="26.4" x14ac:dyDescent="0.25">
      <c r="A37" s="11" t="s">
        <v>90</v>
      </c>
      <c r="B37" s="12" t="s">
        <v>91</v>
      </c>
      <c r="C37" s="13" t="str">
        <f>C38</f>
        <v>Ai</v>
      </c>
      <c r="D37" s="14">
        <v>0</v>
      </c>
      <c r="E37" s="50">
        <f t="shared" ref="E37:W37" si="11">E38</f>
        <v>0</v>
      </c>
      <c r="F37" s="16">
        <f>IF(E37&gt;0,-1,0)</f>
        <v>0</v>
      </c>
      <c r="G37" s="50">
        <f t="shared" si="11"/>
        <v>0</v>
      </c>
      <c r="H37" s="16">
        <f>IF(G37&gt;0,-1,0)</f>
        <v>0</v>
      </c>
      <c r="I37" s="50">
        <f t="shared" si="11"/>
        <v>0</v>
      </c>
      <c r="J37" s="16">
        <f>IF(I37&gt;0,-1,0)</f>
        <v>0</v>
      </c>
      <c r="K37" s="50">
        <f t="shared" si="11"/>
        <v>0</v>
      </c>
      <c r="L37" s="16">
        <f>IF(K37&gt;0,-1,0)</f>
        <v>0</v>
      </c>
      <c r="M37" s="50">
        <f t="shared" si="11"/>
        <v>0</v>
      </c>
      <c r="N37" s="16">
        <f>IF(M37&gt;0,-1,0)</f>
        <v>0</v>
      </c>
      <c r="O37" s="50">
        <f t="shared" si="11"/>
        <v>0</v>
      </c>
      <c r="P37" s="16">
        <f>IF(O37&gt;0,-1,0)</f>
        <v>0</v>
      </c>
      <c r="Q37" s="50">
        <f t="shared" si="11"/>
        <v>0</v>
      </c>
      <c r="R37" s="16">
        <f>IF(Q37&gt;0,-1,0)</f>
        <v>0</v>
      </c>
      <c r="S37" s="50">
        <f t="shared" si="11"/>
        <v>0</v>
      </c>
      <c r="T37" s="16">
        <f>IF(S37&gt;0,-1,0)</f>
        <v>0</v>
      </c>
      <c r="U37" s="50">
        <f t="shared" si="11"/>
        <v>0</v>
      </c>
      <c r="V37" s="16">
        <f>IF(U37&gt;0,-1,0)</f>
        <v>0</v>
      </c>
      <c r="W37" s="50">
        <f t="shared" si="11"/>
        <v>0</v>
      </c>
      <c r="X37" s="16">
        <f>IF(W37&gt;0,-1,0)</f>
        <v>0</v>
      </c>
    </row>
    <row r="38" spans="1:24" s="4" customFormat="1" ht="26.4" x14ac:dyDescent="0.25">
      <c r="A38" s="23" t="s">
        <v>92</v>
      </c>
      <c r="B38" s="24" t="s">
        <v>93</v>
      </c>
      <c r="C38" s="20" t="s">
        <v>18</v>
      </c>
      <c r="D38" s="25"/>
      <c r="E38" s="51"/>
      <c r="F38" s="20"/>
      <c r="G38" s="51"/>
      <c r="H38" s="20"/>
      <c r="I38" s="51"/>
      <c r="J38" s="20"/>
      <c r="K38" s="51"/>
      <c r="L38" s="20"/>
      <c r="M38" s="51"/>
      <c r="N38" s="20"/>
      <c r="O38" s="51"/>
      <c r="P38" s="20"/>
      <c r="Q38" s="51"/>
      <c r="R38" s="20"/>
      <c r="S38" s="51"/>
      <c r="T38" s="20"/>
      <c r="U38" s="51"/>
      <c r="V38" s="20"/>
      <c r="W38" s="51"/>
      <c r="X38" s="20"/>
    </row>
    <row r="39" spans="1:24" s="10" customFormat="1" ht="39.6" x14ac:dyDescent="0.25">
      <c r="A39" s="11" t="s">
        <v>94</v>
      </c>
      <c r="B39" s="12" t="s">
        <v>95</v>
      </c>
      <c r="C39" s="13" t="str">
        <f>C40</f>
        <v xml:space="preserve">A1i </v>
      </c>
      <c r="D39" s="14">
        <v>1</v>
      </c>
      <c r="E39" s="49">
        <f>(E40/E41)/(E42/E43)</f>
        <v>1.3870375974159261</v>
      </c>
      <c r="F39" s="36">
        <f>IF(E39&gt;1,0,1)</f>
        <v>0</v>
      </c>
      <c r="G39" s="49">
        <f>(G40/G41)/(G42/G43)</f>
        <v>1.631363016915887</v>
      </c>
      <c r="H39" s="36">
        <f>IF(G39&gt;1,0,1)</f>
        <v>0</v>
      </c>
      <c r="I39" s="49">
        <f>(I40/I41)/(I42/I43)</f>
        <v>0.87624188182250806</v>
      </c>
      <c r="J39" s="36">
        <f>IF(I39&gt;1,0,1)</f>
        <v>1</v>
      </c>
      <c r="K39" s="49">
        <f>(K40/K41)/(K42/K43)</f>
        <v>1.0756922547860144</v>
      </c>
      <c r="L39" s="16">
        <f>IF(K39&gt;1,0,1)</f>
        <v>0</v>
      </c>
      <c r="M39" s="49">
        <f>(M40/M41)/(M42/M43)</f>
        <v>1.0946482016618213</v>
      </c>
      <c r="N39" s="36">
        <f>IF(M39&gt;1,0,1)</f>
        <v>0</v>
      </c>
      <c r="O39" s="49">
        <f>(O40/O41)/(O42/O43)</f>
        <v>0.38629296107721361</v>
      </c>
      <c r="P39" s="36">
        <f>IF(O39&gt;1,0,1)</f>
        <v>1</v>
      </c>
      <c r="Q39" s="49">
        <f>(Q40/Q41)/(Q42/Q43)</f>
        <v>3.8724251181891947</v>
      </c>
      <c r="R39" s="36">
        <f>IF(Q39&gt;1,0,1)</f>
        <v>0</v>
      </c>
      <c r="S39" s="49">
        <f>(S40/S41)/(S42/S43)</f>
        <v>2.3830019288798803</v>
      </c>
      <c r="T39" s="36">
        <f>IF(S39&gt;1,0,1)</f>
        <v>0</v>
      </c>
      <c r="U39" s="49">
        <f>(U40/U41)/(U42/U43)</f>
        <v>0.73412510655640539</v>
      </c>
      <c r="V39" s="16">
        <f>IF(U39&gt;1,0,1)</f>
        <v>1</v>
      </c>
      <c r="W39" s="49">
        <f>(W40/W41)/(W42/W43)</f>
        <v>3.4537399798905666</v>
      </c>
      <c r="X39" s="36">
        <f>IF(W39&gt;1,0,1)</f>
        <v>0</v>
      </c>
    </row>
    <row r="40" spans="1:24" ht="26.4" x14ac:dyDescent="0.25">
      <c r="A40" s="2" t="s">
        <v>96</v>
      </c>
      <c r="B40" s="30" t="s">
        <v>97</v>
      </c>
      <c r="C40" s="18" t="s">
        <v>98</v>
      </c>
      <c r="D40" s="19"/>
      <c r="E40" s="51">
        <v>16540.599999999999</v>
      </c>
      <c r="F40" s="18"/>
      <c r="G40" s="51">
        <v>7710.5</v>
      </c>
      <c r="H40" s="18"/>
      <c r="I40" s="51">
        <v>9683.4</v>
      </c>
      <c r="J40" s="18"/>
      <c r="K40" s="56">
        <v>21864.400000000001</v>
      </c>
      <c r="L40" s="18"/>
      <c r="M40" s="56">
        <v>18633.400000000001</v>
      </c>
      <c r="N40" s="18"/>
      <c r="O40" s="51">
        <v>4847.2</v>
      </c>
      <c r="P40" s="18"/>
      <c r="Q40" s="56">
        <v>13961.8</v>
      </c>
      <c r="R40" s="18"/>
      <c r="S40" s="56">
        <v>13934.1</v>
      </c>
      <c r="T40" s="18"/>
      <c r="U40" s="56">
        <v>14533.3</v>
      </c>
      <c r="V40" s="18"/>
      <c r="W40" s="51">
        <v>13873</v>
      </c>
      <c r="X40" s="18"/>
    </row>
    <row r="41" spans="1:24" ht="26.4" x14ac:dyDescent="0.25">
      <c r="A41" s="2" t="s">
        <v>99</v>
      </c>
      <c r="B41" s="30" t="s">
        <v>100</v>
      </c>
      <c r="C41" s="18" t="s">
        <v>101</v>
      </c>
      <c r="D41" s="19"/>
      <c r="E41" s="51">
        <v>29985.4</v>
      </c>
      <c r="F41" s="18"/>
      <c r="G41" s="51">
        <v>22134</v>
      </c>
      <c r="H41" s="18"/>
      <c r="I41" s="51">
        <v>39226.6</v>
      </c>
      <c r="J41" s="18"/>
      <c r="K41" s="56">
        <v>30039.7</v>
      </c>
      <c r="L41" s="18"/>
      <c r="M41" s="56">
        <v>43249.599999999999</v>
      </c>
      <c r="N41" s="18"/>
      <c r="O41" s="51">
        <v>24643.599999999999</v>
      </c>
      <c r="P41" s="18"/>
      <c r="Q41" s="56">
        <v>18331</v>
      </c>
      <c r="R41" s="18"/>
      <c r="S41" s="56">
        <v>25342.3</v>
      </c>
      <c r="T41" s="18"/>
      <c r="U41" s="56">
        <v>21115.9</v>
      </c>
      <c r="V41" s="18"/>
      <c r="W41" s="51">
        <v>53876.1</v>
      </c>
      <c r="X41" s="18"/>
    </row>
    <row r="42" spans="1:24" ht="26.4" x14ac:dyDescent="0.25">
      <c r="A42" s="2" t="s">
        <v>102</v>
      </c>
      <c r="B42" s="30" t="s">
        <v>103</v>
      </c>
      <c r="C42" s="18" t="s">
        <v>104</v>
      </c>
      <c r="D42" s="19"/>
      <c r="E42" s="51">
        <v>14593.6</v>
      </c>
      <c r="F42" s="18"/>
      <c r="G42" s="51">
        <v>7188</v>
      </c>
      <c r="H42" s="18"/>
      <c r="I42" s="51">
        <v>10715.3</v>
      </c>
      <c r="J42" s="18"/>
      <c r="K42" s="56">
        <v>19695.400000000001</v>
      </c>
      <c r="L42" s="18"/>
      <c r="M42" s="56">
        <v>19092.2</v>
      </c>
      <c r="N42" s="18"/>
      <c r="O42" s="51">
        <v>17771.599999999999</v>
      </c>
      <c r="P42" s="18"/>
      <c r="Q42" s="56">
        <v>10033.200000000001</v>
      </c>
      <c r="R42" s="18"/>
      <c r="S42" s="56">
        <v>15017.4</v>
      </c>
      <c r="T42" s="18"/>
      <c r="U42" s="56">
        <v>16749.7</v>
      </c>
      <c r="V42" s="18"/>
      <c r="W42" s="51">
        <v>14112.8</v>
      </c>
      <c r="X42" s="18"/>
    </row>
    <row r="43" spans="1:24" ht="26.4" x14ac:dyDescent="0.25">
      <c r="A43" s="2" t="s">
        <v>105</v>
      </c>
      <c r="B43" s="30" t="s">
        <v>106</v>
      </c>
      <c r="C43" s="18" t="s">
        <v>107</v>
      </c>
      <c r="D43" s="19"/>
      <c r="E43" s="51">
        <v>36695.199999999997</v>
      </c>
      <c r="F43" s="18"/>
      <c r="G43" s="51">
        <v>33661.699999999997</v>
      </c>
      <c r="H43" s="18"/>
      <c r="I43" s="51">
        <v>38034.800000000003</v>
      </c>
      <c r="J43" s="18"/>
      <c r="K43" s="56">
        <v>29107.9</v>
      </c>
      <c r="L43" s="18"/>
      <c r="M43" s="56">
        <v>48508.800000000003</v>
      </c>
      <c r="N43" s="18"/>
      <c r="O43" s="51">
        <v>34902.5</v>
      </c>
      <c r="P43" s="18"/>
      <c r="Q43" s="56">
        <v>51011.4</v>
      </c>
      <c r="R43" s="18"/>
      <c r="S43" s="56">
        <v>65085.8</v>
      </c>
      <c r="T43" s="18"/>
      <c r="U43" s="56">
        <v>17865.8</v>
      </c>
      <c r="V43" s="18"/>
      <c r="W43" s="51">
        <v>189290.4</v>
      </c>
      <c r="X43" s="18"/>
    </row>
    <row r="44" spans="1:24" s="10" customFormat="1" ht="126.75" customHeight="1" x14ac:dyDescent="0.25">
      <c r="A44" s="11" t="s">
        <v>108</v>
      </c>
      <c r="B44" s="12" t="s">
        <v>109</v>
      </c>
      <c r="C44" s="13" t="e">
        <f>C45+C46+C47+C48+C49</f>
        <v>#VALUE!</v>
      </c>
      <c r="D44" s="14">
        <v>1</v>
      </c>
      <c r="E44" s="46">
        <f>E45+E46+E47+E48+E49</f>
        <v>5</v>
      </c>
      <c r="F44" s="16">
        <f>IF(E44=5,1,0)</f>
        <v>1</v>
      </c>
      <c r="G44" s="46">
        <f>G45+G46+G47+G48+G49</f>
        <v>5</v>
      </c>
      <c r="H44" s="16">
        <f>IF(G44=5,1,0)</f>
        <v>1</v>
      </c>
      <c r="I44" s="46">
        <f>I45+I46+I47+I48+I49</f>
        <v>5</v>
      </c>
      <c r="J44" s="16">
        <f>IF(I44=5,1,0)</f>
        <v>1</v>
      </c>
      <c r="K44" s="46">
        <f>K45+K46+K47+K48+K49</f>
        <v>5</v>
      </c>
      <c r="L44" s="16">
        <f>IF(K44=5,1,0)</f>
        <v>1</v>
      </c>
      <c r="M44" s="46">
        <f>M45+M46+M47+M48+M49</f>
        <v>5</v>
      </c>
      <c r="N44" s="16">
        <f>IF(M44=5,1,0)</f>
        <v>1</v>
      </c>
      <c r="O44" s="46">
        <f>O45+O46+O47+O48+O49</f>
        <v>4</v>
      </c>
      <c r="P44" s="16">
        <f>IF(O44=5,1,0)</f>
        <v>0</v>
      </c>
      <c r="Q44" s="46">
        <f>Q45+Q46+Q47+Q48+Q49</f>
        <v>5</v>
      </c>
      <c r="R44" s="16">
        <f>IF(Q44=5,1,0)</f>
        <v>1</v>
      </c>
      <c r="S44" s="46">
        <f>S45+S46+S47+S48+S49</f>
        <v>5</v>
      </c>
      <c r="T44" s="16">
        <f>IF(S44=5,1,0)</f>
        <v>1</v>
      </c>
      <c r="U44" s="46">
        <f>U45+U46+U47+U48+U49</f>
        <v>5</v>
      </c>
      <c r="V44" s="16">
        <f>IF(U44=5,1,0)</f>
        <v>1</v>
      </c>
      <c r="W44" s="46">
        <f>W45+W46+W47+W48+W49</f>
        <v>2</v>
      </c>
      <c r="X44" s="16">
        <f>IF(W44=5,1,0)</f>
        <v>0</v>
      </c>
    </row>
    <row r="45" spans="1:24" s="4" customFormat="1" ht="39.6" x14ac:dyDescent="0.25">
      <c r="A45" s="23" t="s">
        <v>110</v>
      </c>
      <c r="B45" s="24" t="s">
        <v>111</v>
      </c>
      <c r="C45" s="20" t="s">
        <v>112</v>
      </c>
      <c r="D45" s="25"/>
      <c r="E45" s="47">
        <v>1</v>
      </c>
      <c r="F45" s="20"/>
      <c r="G45" s="47">
        <v>1</v>
      </c>
      <c r="H45" s="20"/>
      <c r="I45" s="47">
        <v>1</v>
      </c>
      <c r="J45" s="20"/>
      <c r="K45" s="47">
        <v>1</v>
      </c>
      <c r="L45" s="20"/>
      <c r="M45" s="47">
        <v>1</v>
      </c>
      <c r="N45" s="20"/>
      <c r="O45" s="47">
        <v>0</v>
      </c>
      <c r="P45" s="20"/>
      <c r="Q45" s="47">
        <v>1</v>
      </c>
      <c r="R45" s="20"/>
      <c r="S45" s="47">
        <v>1</v>
      </c>
      <c r="T45" s="20"/>
      <c r="U45" s="47">
        <v>1</v>
      </c>
      <c r="V45" s="20"/>
      <c r="W45" s="47">
        <v>1</v>
      </c>
      <c r="X45" s="20"/>
    </row>
    <row r="46" spans="1:24" s="4" customFormat="1" ht="52.8" x14ac:dyDescent="0.25">
      <c r="A46" s="23" t="s">
        <v>113</v>
      </c>
      <c r="B46" s="24" t="s">
        <v>114</v>
      </c>
      <c r="C46" s="20" t="s">
        <v>21</v>
      </c>
      <c r="D46" s="25"/>
      <c r="E46" s="47">
        <v>1</v>
      </c>
      <c r="F46" s="57"/>
      <c r="G46" s="47">
        <v>1</v>
      </c>
      <c r="H46" s="20"/>
      <c r="I46" s="47">
        <v>1</v>
      </c>
      <c r="J46" s="57"/>
      <c r="K46" s="47">
        <v>1</v>
      </c>
      <c r="L46" s="20"/>
      <c r="M46" s="47">
        <v>1</v>
      </c>
      <c r="N46" s="20"/>
      <c r="O46" s="47">
        <v>1</v>
      </c>
      <c r="P46" s="20"/>
      <c r="Q46" s="47">
        <v>1</v>
      </c>
      <c r="R46" s="20"/>
      <c r="S46" s="47">
        <v>1</v>
      </c>
      <c r="T46" s="20"/>
      <c r="U46" s="47">
        <v>1</v>
      </c>
      <c r="V46" s="20"/>
      <c r="W46" s="47">
        <v>1</v>
      </c>
      <c r="X46" s="20"/>
    </row>
    <row r="47" spans="1:24" s="4" customFormat="1" ht="52.8" x14ac:dyDescent="0.25">
      <c r="A47" s="23" t="s">
        <v>115</v>
      </c>
      <c r="B47" s="24" t="s">
        <v>116</v>
      </c>
      <c r="C47" s="20" t="s">
        <v>117</v>
      </c>
      <c r="D47" s="25"/>
      <c r="E47" s="47">
        <v>1</v>
      </c>
      <c r="F47" s="57"/>
      <c r="G47" s="47">
        <v>1</v>
      </c>
      <c r="H47" s="20"/>
      <c r="I47" s="47">
        <v>1</v>
      </c>
      <c r="J47" s="57"/>
      <c r="K47" s="47">
        <v>1</v>
      </c>
      <c r="L47" s="20"/>
      <c r="M47" s="47">
        <v>1</v>
      </c>
      <c r="N47" s="20"/>
      <c r="O47" s="47">
        <v>1</v>
      </c>
      <c r="P47" s="20"/>
      <c r="Q47" s="47">
        <v>1</v>
      </c>
      <c r="R47" s="20"/>
      <c r="S47" s="47">
        <v>1</v>
      </c>
      <c r="T47" s="20"/>
      <c r="U47" s="47">
        <v>1</v>
      </c>
      <c r="V47" s="20"/>
      <c r="W47" s="47">
        <v>0</v>
      </c>
      <c r="X47" s="20"/>
    </row>
    <row r="48" spans="1:24" s="4" customFormat="1" ht="55.2" customHeight="1" x14ac:dyDescent="0.25">
      <c r="A48" s="23" t="s">
        <v>118</v>
      </c>
      <c r="B48" s="24" t="s">
        <v>119</v>
      </c>
      <c r="C48" s="20" t="s">
        <v>24</v>
      </c>
      <c r="D48" s="25"/>
      <c r="E48" s="47">
        <v>1</v>
      </c>
      <c r="F48" s="57"/>
      <c r="G48" s="47">
        <v>1</v>
      </c>
      <c r="H48" s="20"/>
      <c r="I48" s="47">
        <v>1</v>
      </c>
      <c r="J48" s="57"/>
      <c r="K48" s="47">
        <v>1</v>
      </c>
      <c r="L48" s="20"/>
      <c r="M48" s="47">
        <v>1</v>
      </c>
      <c r="N48" s="20"/>
      <c r="O48" s="47">
        <v>1</v>
      </c>
      <c r="P48" s="20"/>
      <c r="Q48" s="47">
        <v>1</v>
      </c>
      <c r="R48" s="20"/>
      <c r="S48" s="47">
        <v>1</v>
      </c>
      <c r="T48" s="20"/>
      <c r="U48" s="47">
        <v>1</v>
      </c>
      <c r="V48" s="20"/>
      <c r="W48" s="47">
        <v>0</v>
      </c>
      <c r="X48" s="20"/>
    </row>
    <row r="49" spans="1:25" s="4" customFormat="1" ht="79.2" x14ac:dyDescent="0.25">
      <c r="A49" s="23" t="s">
        <v>120</v>
      </c>
      <c r="B49" s="24" t="s">
        <v>121</v>
      </c>
      <c r="C49" s="20" t="s">
        <v>122</v>
      </c>
      <c r="D49" s="25"/>
      <c r="E49" s="47">
        <v>1</v>
      </c>
      <c r="F49" s="57"/>
      <c r="G49" s="47">
        <v>1</v>
      </c>
      <c r="H49" s="20"/>
      <c r="I49" s="47">
        <v>1</v>
      </c>
      <c r="J49" s="57"/>
      <c r="K49" s="47">
        <v>1</v>
      </c>
      <c r="L49" s="20"/>
      <c r="M49" s="47">
        <v>1</v>
      </c>
      <c r="N49" s="20"/>
      <c r="O49" s="47">
        <v>1</v>
      </c>
      <c r="P49" s="20"/>
      <c r="Q49" s="47">
        <v>1</v>
      </c>
      <c r="R49" s="20"/>
      <c r="S49" s="47">
        <v>1</v>
      </c>
      <c r="T49" s="20"/>
      <c r="U49" s="47">
        <v>1</v>
      </c>
      <c r="V49" s="20"/>
      <c r="W49" s="47">
        <v>0</v>
      </c>
      <c r="X49" s="20"/>
    </row>
    <row r="50" spans="1:25" s="10" customFormat="1" ht="26.4" x14ac:dyDescent="0.25">
      <c r="A50" s="11" t="s">
        <v>123</v>
      </c>
      <c r="B50" s="12" t="s">
        <v>124</v>
      </c>
      <c r="C50" s="13" t="str">
        <f>C51</f>
        <v>Ai</v>
      </c>
      <c r="D50" s="14">
        <v>0</v>
      </c>
      <c r="E50" s="15" t="str">
        <f t="shared" ref="E50:W50" si="12">E51</f>
        <v>нет</v>
      </c>
      <c r="F50" s="16">
        <f>IF(E51="Да",-1,0)</f>
        <v>0</v>
      </c>
      <c r="G50" s="15" t="str">
        <f t="shared" si="12"/>
        <v>нет</v>
      </c>
      <c r="H50" s="16">
        <f>IF(G51="Да",-1,0)</f>
        <v>0</v>
      </c>
      <c r="I50" s="15" t="str">
        <f t="shared" si="12"/>
        <v>нет</v>
      </c>
      <c r="J50" s="36">
        <f>IF(I51="Да",-1,0)</f>
        <v>0</v>
      </c>
      <c r="K50" s="15" t="str">
        <f t="shared" si="12"/>
        <v>нет</v>
      </c>
      <c r="L50" s="16">
        <f>IF(K51="Да",-1,0)</f>
        <v>0</v>
      </c>
      <c r="M50" s="15" t="str">
        <f t="shared" si="12"/>
        <v>нет</v>
      </c>
      <c r="N50" s="36">
        <f>IF(M51="Да",-1,0)</f>
        <v>0</v>
      </c>
      <c r="O50" s="15" t="str">
        <f t="shared" si="12"/>
        <v>нет</v>
      </c>
      <c r="P50" s="16">
        <f>IF(O51="Да",-1,0)</f>
        <v>0</v>
      </c>
      <c r="Q50" s="15" t="str">
        <f t="shared" si="12"/>
        <v>нет</v>
      </c>
      <c r="R50" s="16">
        <f>IF(Q51="Да",-1,0)</f>
        <v>0</v>
      </c>
      <c r="S50" s="15" t="str">
        <f t="shared" si="12"/>
        <v>нет</v>
      </c>
      <c r="T50" s="16">
        <f>IF(S51="Да",-1,0)</f>
        <v>0</v>
      </c>
      <c r="U50" s="15" t="str">
        <f t="shared" si="12"/>
        <v>нет</v>
      </c>
      <c r="V50" s="36">
        <f>IF(U51="Да",-1,0)</f>
        <v>0</v>
      </c>
      <c r="W50" s="15" t="str">
        <f t="shared" si="12"/>
        <v>нет</v>
      </c>
      <c r="X50" s="36">
        <f>IF(W51="Да",-1,0)</f>
        <v>0</v>
      </c>
    </row>
    <row r="51" spans="1:25" ht="26.4" x14ac:dyDescent="0.25">
      <c r="A51" s="2" t="s">
        <v>125</v>
      </c>
      <c r="B51" s="30" t="s">
        <v>126</v>
      </c>
      <c r="C51" s="18" t="s">
        <v>18</v>
      </c>
      <c r="D51" s="19"/>
      <c r="E51" s="58" t="s">
        <v>145</v>
      </c>
      <c r="F51" s="18"/>
      <c r="G51" s="58" t="s">
        <v>145</v>
      </c>
      <c r="H51" s="18"/>
      <c r="I51" s="58" t="s">
        <v>145</v>
      </c>
      <c r="J51" s="18"/>
      <c r="K51" s="58" t="s">
        <v>145</v>
      </c>
      <c r="L51" s="18"/>
      <c r="M51" s="58" t="s">
        <v>145</v>
      </c>
      <c r="N51" s="18"/>
      <c r="O51" s="58" t="s">
        <v>145</v>
      </c>
      <c r="P51" s="18"/>
      <c r="Q51" s="58" t="s">
        <v>145</v>
      </c>
      <c r="R51" s="18"/>
      <c r="S51" s="58" t="s">
        <v>145</v>
      </c>
      <c r="T51" s="18"/>
      <c r="U51" s="58" t="s">
        <v>145</v>
      </c>
      <c r="V51" s="18"/>
      <c r="W51" s="58" t="s">
        <v>145</v>
      </c>
      <c r="X51" s="18"/>
    </row>
    <row r="52" spans="1:25" s="10" customFormat="1" ht="52.8" x14ac:dyDescent="0.25">
      <c r="A52" s="11" t="s">
        <v>127</v>
      </c>
      <c r="B52" s="12" t="s">
        <v>128</v>
      </c>
      <c r="C52" s="13" t="e">
        <f>C53+C54</f>
        <v>#VALUE!</v>
      </c>
      <c r="D52" s="14">
        <v>1</v>
      </c>
      <c r="E52" s="38">
        <f>E53+E54</f>
        <v>2</v>
      </c>
      <c r="F52" s="16">
        <f>IF(E52=2,1,0)</f>
        <v>1</v>
      </c>
      <c r="G52" s="38">
        <f>G53+G54</f>
        <v>2</v>
      </c>
      <c r="H52" s="16">
        <f>IF(G52=2,1,0)</f>
        <v>1</v>
      </c>
      <c r="I52" s="38">
        <f>I53+I54</f>
        <v>2</v>
      </c>
      <c r="J52" s="16">
        <f>IF(I52=2,1,0)</f>
        <v>1</v>
      </c>
      <c r="K52" s="38">
        <f>K53+K54</f>
        <v>2</v>
      </c>
      <c r="L52" s="36">
        <f>IF(K52=2,1,0)</f>
        <v>1</v>
      </c>
      <c r="M52" s="38">
        <f>M53+M54</f>
        <v>2</v>
      </c>
      <c r="N52" s="16">
        <f>IF(M52=2,1,0)</f>
        <v>1</v>
      </c>
      <c r="O52" s="38">
        <f>O53+O54</f>
        <v>2</v>
      </c>
      <c r="P52" s="36">
        <f>IF(O52=2,1,0)</f>
        <v>1</v>
      </c>
      <c r="Q52" s="38">
        <f>Q53+Q54</f>
        <v>2</v>
      </c>
      <c r="R52" s="16">
        <f>IF(Q52=2,1,0)</f>
        <v>1</v>
      </c>
      <c r="S52" s="38">
        <f>S53+S54</f>
        <v>2</v>
      </c>
      <c r="T52" s="16">
        <f>IF(S52=2,1,0)</f>
        <v>1</v>
      </c>
      <c r="U52" s="38">
        <f>U53+U54</f>
        <v>2</v>
      </c>
      <c r="V52" s="16">
        <f>IF(U52=2,1,0)</f>
        <v>1</v>
      </c>
      <c r="W52" s="38">
        <f>W53+W54</f>
        <v>2</v>
      </c>
      <c r="X52" s="16">
        <f>IF(W52=2,1,0)</f>
        <v>1</v>
      </c>
      <c r="Y52" s="10" t="s">
        <v>129</v>
      </c>
    </row>
    <row r="53" spans="1:25" s="4" customFormat="1" ht="39.6" x14ac:dyDescent="0.25">
      <c r="A53" s="23" t="s">
        <v>130</v>
      </c>
      <c r="B53" s="24" t="s">
        <v>131</v>
      </c>
      <c r="C53" s="20" t="s">
        <v>112</v>
      </c>
      <c r="D53" s="25"/>
      <c r="E53" s="59">
        <v>1</v>
      </c>
      <c r="F53" s="20"/>
      <c r="G53" s="58">
        <v>1</v>
      </c>
      <c r="H53" s="20"/>
      <c r="I53" s="58">
        <v>1</v>
      </c>
      <c r="J53" s="20"/>
      <c r="K53" s="58">
        <v>1</v>
      </c>
      <c r="L53" s="20"/>
      <c r="M53" s="58">
        <v>1</v>
      </c>
      <c r="N53" s="20"/>
      <c r="O53" s="58">
        <v>1</v>
      </c>
      <c r="P53" s="20"/>
      <c r="Q53" s="58">
        <v>1</v>
      </c>
      <c r="R53" s="20"/>
      <c r="S53" s="58">
        <v>1</v>
      </c>
      <c r="T53" s="20"/>
      <c r="U53" s="58">
        <v>1</v>
      </c>
      <c r="V53" s="20"/>
      <c r="W53" s="58">
        <v>1</v>
      </c>
      <c r="X53" s="20"/>
    </row>
    <row r="54" spans="1:25" s="4" customFormat="1" ht="39.6" x14ac:dyDescent="0.25">
      <c r="A54" s="23" t="s">
        <v>132</v>
      </c>
      <c r="B54" s="24" t="s">
        <v>133</v>
      </c>
      <c r="C54" s="20" t="s">
        <v>55</v>
      </c>
      <c r="D54" s="25"/>
      <c r="E54" s="58">
        <v>1</v>
      </c>
      <c r="F54" s="20"/>
      <c r="G54" s="58">
        <v>1</v>
      </c>
      <c r="H54" s="20"/>
      <c r="I54" s="58">
        <v>1</v>
      </c>
      <c r="J54" s="20"/>
      <c r="K54" s="58">
        <v>1</v>
      </c>
      <c r="L54" s="20"/>
      <c r="M54" s="58">
        <v>1</v>
      </c>
      <c r="N54" s="20"/>
      <c r="O54" s="58">
        <v>1</v>
      </c>
      <c r="P54" s="20"/>
      <c r="Q54" s="58">
        <v>1</v>
      </c>
      <c r="R54" s="20"/>
      <c r="S54" s="58">
        <v>1</v>
      </c>
      <c r="T54" s="20"/>
      <c r="U54" s="58">
        <v>1</v>
      </c>
      <c r="V54" s="20"/>
      <c r="W54" s="58">
        <v>1</v>
      </c>
      <c r="X54" s="20"/>
    </row>
    <row r="55" spans="1:25" s="10" customFormat="1" ht="39.6" x14ac:dyDescent="0.25">
      <c r="A55" s="11" t="s">
        <v>134</v>
      </c>
      <c r="B55" s="12" t="s">
        <v>135</v>
      </c>
      <c r="C55" s="13" t="str">
        <f>C56</f>
        <v xml:space="preserve">Ai </v>
      </c>
      <c r="D55" s="60">
        <v>0.5</v>
      </c>
      <c r="E55" s="46">
        <f t="shared" ref="E55:W57" si="13">E56</f>
        <v>1</v>
      </c>
      <c r="F55" s="16">
        <f>IF(E55=1,0.5,0)</f>
        <v>0.5</v>
      </c>
      <c r="G55" s="46">
        <f t="shared" si="13"/>
        <v>1</v>
      </c>
      <c r="H55" s="16">
        <f>IF(G55=1,0.5,0)</f>
        <v>0.5</v>
      </c>
      <c r="I55" s="46">
        <f t="shared" si="13"/>
        <v>1</v>
      </c>
      <c r="J55" s="16">
        <f>IF(I55=1,0.5,0)</f>
        <v>0.5</v>
      </c>
      <c r="K55" s="46">
        <f t="shared" si="13"/>
        <v>1</v>
      </c>
      <c r="L55" s="16">
        <f>IF(K55=1,0.5,0)</f>
        <v>0.5</v>
      </c>
      <c r="M55" s="46">
        <f t="shared" si="13"/>
        <v>1</v>
      </c>
      <c r="N55" s="16">
        <f>IF(M55=1,0.5,0)</f>
        <v>0.5</v>
      </c>
      <c r="O55" s="46">
        <f t="shared" si="13"/>
        <v>1</v>
      </c>
      <c r="P55" s="16">
        <f>IF(O55=1,0.5,0)</f>
        <v>0.5</v>
      </c>
      <c r="Q55" s="46">
        <f t="shared" si="13"/>
        <v>1</v>
      </c>
      <c r="R55" s="16">
        <f>IF(Q55=1,0.5,0)</f>
        <v>0.5</v>
      </c>
      <c r="S55" s="46">
        <f t="shared" si="13"/>
        <v>1</v>
      </c>
      <c r="T55" s="16">
        <f>IF(S55=1,0.5,0)</f>
        <v>0.5</v>
      </c>
      <c r="U55" s="46">
        <f t="shared" si="13"/>
        <v>1</v>
      </c>
      <c r="V55" s="16">
        <f>IF(U55=1,0.5,0)</f>
        <v>0.5</v>
      </c>
      <c r="W55" s="46">
        <f t="shared" si="13"/>
        <v>1</v>
      </c>
      <c r="X55" s="16">
        <f>IF(W55=1,0.5,0)</f>
        <v>0.5</v>
      </c>
    </row>
    <row r="56" spans="1:25" s="4" customFormat="1" ht="52.8" x14ac:dyDescent="0.25">
      <c r="A56" s="23" t="s">
        <v>136</v>
      </c>
      <c r="B56" s="24" t="s">
        <v>137</v>
      </c>
      <c r="C56" s="20" t="s">
        <v>52</v>
      </c>
      <c r="D56" s="25"/>
      <c r="E56" s="47">
        <v>1</v>
      </c>
      <c r="F56" s="20"/>
      <c r="G56" s="47">
        <v>1</v>
      </c>
      <c r="H56" s="20"/>
      <c r="I56" s="47">
        <v>1</v>
      </c>
      <c r="J56" s="20"/>
      <c r="K56" s="47">
        <v>1</v>
      </c>
      <c r="L56" s="20"/>
      <c r="M56" s="47">
        <v>1</v>
      </c>
      <c r="N56" s="20"/>
      <c r="O56" s="47">
        <v>1</v>
      </c>
      <c r="P56" s="20"/>
      <c r="Q56" s="47">
        <v>1</v>
      </c>
      <c r="R56" s="20"/>
      <c r="S56" s="47">
        <v>1</v>
      </c>
      <c r="T56" s="20"/>
      <c r="U56" s="47">
        <v>1</v>
      </c>
      <c r="V56" s="20"/>
      <c r="W56" s="47">
        <v>1</v>
      </c>
      <c r="X56" s="20"/>
    </row>
    <row r="57" spans="1:25" s="61" customFormat="1" ht="49.95" customHeight="1" x14ac:dyDescent="0.25">
      <c r="A57" s="42" t="s">
        <v>138</v>
      </c>
      <c r="B57" s="43" t="s">
        <v>139</v>
      </c>
      <c r="C57" s="48" t="str">
        <f>C58</f>
        <v>Ai</v>
      </c>
      <c r="D57" s="62">
        <v>0.5</v>
      </c>
      <c r="E57" s="46">
        <f t="shared" si="13"/>
        <v>1</v>
      </c>
      <c r="F57" s="16">
        <f>IF(E57=1,0.5,0)</f>
        <v>0.5</v>
      </c>
      <c r="G57" s="46">
        <f t="shared" si="13"/>
        <v>1</v>
      </c>
      <c r="H57" s="16">
        <f>IF(G57=1,0.5,0)</f>
        <v>0.5</v>
      </c>
      <c r="I57" s="46">
        <f t="shared" si="13"/>
        <v>1</v>
      </c>
      <c r="J57" s="16">
        <f>IF(I57=1,0.5,0)</f>
        <v>0.5</v>
      </c>
      <c r="K57" s="46">
        <f t="shared" si="13"/>
        <v>1</v>
      </c>
      <c r="L57" s="16">
        <f>IF(K57=1,0.5,0)</f>
        <v>0.5</v>
      </c>
      <c r="M57" s="46">
        <f t="shared" si="13"/>
        <v>1</v>
      </c>
      <c r="N57" s="16">
        <f>IF(M57=1,0.5,0)</f>
        <v>0.5</v>
      </c>
      <c r="O57" s="46">
        <f t="shared" si="13"/>
        <v>1</v>
      </c>
      <c r="P57" s="16">
        <f>IF(O57=1,0.5,0)</f>
        <v>0.5</v>
      </c>
      <c r="Q57" s="46">
        <f t="shared" si="13"/>
        <v>1</v>
      </c>
      <c r="R57" s="16">
        <f>IF(Q57=1,0.5,0)</f>
        <v>0.5</v>
      </c>
      <c r="S57" s="46">
        <f t="shared" si="13"/>
        <v>1</v>
      </c>
      <c r="T57" s="16">
        <f>IF(S57=1,0.5,0)</f>
        <v>0.5</v>
      </c>
      <c r="U57" s="46">
        <f t="shared" si="13"/>
        <v>1</v>
      </c>
      <c r="V57" s="16">
        <f>IF(U57=1,0.5,0)</f>
        <v>0.5</v>
      </c>
      <c r="W57" s="46">
        <f t="shared" si="13"/>
        <v>1</v>
      </c>
      <c r="X57" s="16">
        <f>IF(W57=1,0.5,0)</f>
        <v>0.5</v>
      </c>
    </row>
    <row r="58" spans="1:25" s="4" customFormat="1" ht="52.8" x14ac:dyDescent="0.25">
      <c r="A58" s="23" t="s">
        <v>140</v>
      </c>
      <c r="B58" s="24" t="s">
        <v>141</v>
      </c>
      <c r="C58" s="20" t="s">
        <v>18</v>
      </c>
      <c r="D58" s="25"/>
      <c r="E58" s="47">
        <v>1</v>
      </c>
      <c r="F58" s="20"/>
      <c r="G58" s="47">
        <v>1</v>
      </c>
      <c r="H58" s="20"/>
      <c r="I58" s="47">
        <v>1</v>
      </c>
      <c r="J58" s="20"/>
      <c r="K58" s="47">
        <v>1</v>
      </c>
      <c r="L58" s="20"/>
      <c r="M58" s="47">
        <v>1</v>
      </c>
      <c r="N58" s="20"/>
      <c r="O58" s="47">
        <v>1</v>
      </c>
      <c r="P58" s="20"/>
      <c r="Q58" s="47">
        <v>1</v>
      </c>
      <c r="R58" s="20"/>
      <c r="S58" s="47">
        <v>1</v>
      </c>
      <c r="T58" s="20"/>
      <c r="U58" s="47">
        <v>1</v>
      </c>
      <c r="V58" s="20"/>
      <c r="W58" s="47">
        <v>1</v>
      </c>
      <c r="X58" s="20"/>
    </row>
    <row r="59" spans="1:25" s="63" customFormat="1" x14ac:dyDescent="0.25">
      <c r="A59" s="64"/>
      <c r="B59" s="65" t="s">
        <v>142</v>
      </c>
      <c r="C59" s="66"/>
      <c r="D59" s="67">
        <f>D57+D55+D52+D50+D44+D39+D37+D34+D31+D29+D26+D22+D18+D15+D11+D5</f>
        <v>17</v>
      </c>
      <c r="E59" s="66"/>
      <c r="F59" s="66">
        <f>F57+F55+F52+F50+F44+F39+F37+F34+F31+F29+F26+F22+F18+F15+F11+F5</f>
        <v>13</v>
      </c>
      <c r="G59" s="66"/>
      <c r="H59" s="66">
        <f>H57+H55+H52+H50+H44+H39+H37+H34+H31+H29+H26+H22+H18+H15+H11+H5</f>
        <v>12</v>
      </c>
      <c r="I59" s="66"/>
      <c r="J59" s="66">
        <f>J57+J55+J52+J50+J44+J39+J37+J34+J31+J29+J26+J22+J18+J15+J11+J5</f>
        <v>13</v>
      </c>
      <c r="K59" s="66"/>
      <c r="L59" s="66">
        <f>L57+L55+L52+L50+L44+L39+L37+L34+L31+L29+L26+L22+L18+L15+L11+L5</f>
        <v>11</v>
      </c>
      <c r="M59" s="66"/>
      <c r="N59" s="66">
        <f>N57+N55+N52+N50+N44+N39+N37+N34+N31+N29+N26+N22+N18+N15+N11+N5</f>
        <v>8</v>
      </c>
      <c r="O59" s="66"/>
      <c r="P59" s="66">
        <f>P57+P55+P52+P50+P44+P39+P37+P34+P31+P29+P26+P22+P18+P15+P11+P5</f>
        <v>11</v>
      </c>
      <c r="Q59" s="66"/>
      <c r="R59" s="66">
        <f>R57+R55+R52+R50+R44+R39+R37+R34+R31+R29+R26+R22+R18+R15+R11+R5</f>
        <v>9</v>
      </c>
      <c r="S59" s="66"/>
      <c r="T59" s="66">
        <f>T57+T55+T52+T50+T44+T39+T37+T34+T31+T29+T26+T22+T18+T15+T11+T5</f>
        <v>10</v>
      </c>
      <c r="U59" s="66"/>
      <c r="V59" s="66">
        <f>V57+V55+V52+V50+V44+V39+V37+V34+V31+V29+V26+V22+V18+V15+V11+V5</f>
        <v>13</v>
      </c>
      <c r="W59" s="66"/>
      <c r="X59" s="68">
        <f>X57+X55+X52+X50+X44+X39+X37+X34+X31+X29+X26+X22+X18+X15+X11+X5</f>
        <v>8</v>
      </c>
    </row>
    <row r="60" spans="1:25" s="10" customFormat="1" x14ac:dyDescent="0.25">
      <c r="A60" s="11"/>
      <c r="B60" s="69" t="s">
        <v>143</v>
      </c>
      <c r="C60" s="70"/>
      <c r="D60" s="71">
        <v>1</v>
      </c>
      <c r="E60" s="70"/>
      <c r="F60" s="70" t="str">
        <f>IF(F59&gt;14,"I",IF(F59&gt;=10,"II","III"))</f>
        <v>II</v>
      </c>
      <c r="G60" s="70"/>
      <c r="H60" s="70" t="str">
        <f>IF(H59&gt;14,"I",IF(H59&gt;=10,"II","III"))</f>
        <v>II</v>
      </c>
      <c r="I60" s="70"/>
      <c r="J60" s="70" t="str">
        <f>IF(J59&gt;14,"I",IF(J59&gt;=10,"II","III"))</f>
        <v>II</v>
      </c>
      <c r="K60" s="70"/>
      <c r="L60" s="70" t="str">
        <f>IF(L59&gt;14,"I",IF(L59&gt;=10,"II","III"))</f>
        <v>II</v>
      </c>
      <c r="M60" s="70"/>
      <c r="N60" s="70" t="str">
        <f>IF(N59&gt;14,"I",IF(N59&gt;=10,"II","III"))</f>
        <v>III</v>
      </c>
      <c r="O60" s="70"/>
      <c r="P60" s="70" t="str">
        <f>IF(P59&gt;14,"I",IF(P59&gt;=10,"II","III"))</f>
        <v>II</v>
      </c>
      <c r="Q60" s="70"/>
      <c r="R60" s="70" t="str">
        <f>IF(R59&gt;14,"I",IF(R59&gt;=10,"II","III"))</f>
        <v>III</v>
      </c>
      <c r="S60" s="70"/>
      <c r="T60" s="70" t="str">
        <f>IF(T59&gt;14,"I",IF(T59&gt;=10,"II","III"))</f>
        <v>II</v>
      </c>
      <c r="U60" s="70"/>
      <c r="V60" s="70" t="str">
        <f>IF(V59&gt;14,"I",IF(V59&gt;=10,"II","III"))</f>
        <v>II</v>
      </c>
      <c r="W60" s="70"/>
      <c r="X60" s="70" t="str">
        <f>IF(X59&gt;14,"I",IF(X59&gt;=10,"II","III"))</f>
        <v>III</v>
      </c>
    </row>
    <row r="61" spans="1:25" x14ac:dyDescent="0.25">
      <c r="G61" s="72"/>
    </row>
  </sheetData>
  <mergeCells count="14">
    <mergeCell ref="B1:X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ageMargins left="0.19685039370078738" right="0" top="0.74803149606299213" bottom="0.74803149606299213" header="0.31496062992125984" footer="0.31496062992125984"/>
  <pageSetup paperSize="9" scale="54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С. Гобедашвили</cp:lastModifiedBy>
  <cp:revision>1</cp:revision>
  <cp:lastPrinted>2025-05-26T06:57:51Z</cp:lastPrinted>
  <dcterms:created xsi:type="dcterms:W3CDTF">2014-04-01T06:22:09Z</dcterms:created>
  <dcterms:modified xsi:type="dcterms:W3CDTF">2025-05-26T06:57:55Z</dcterms:modified>
</cp:coreProperties>
</file>